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syoos\Downloads\IA work\"/>
    </mc:Choice>
  </mc:AlternateContent>
  <xr:revisionPtr revIDLastSave="0" documentId="8_{8152B3C5-0412-425C-8B2B-95BF4877D994}" xr6:coauthVersionLast="47" xr6:coauthVersionMax="47" xr10:uidLastSave="{00000000-0000-0000-0000-000000000000}"/>
  <bookViews>
    <workbookView xWindow="-108" yWindow="-108" windowWidth="23256" windowHeight="13896" tabRatio="500" activeTab="2" xr2:uid="{00000000-000D-0000-FFFF-FFFF00000000}"/>
  </bookViews>
  <sheets>
    <sheet name="Sheet1" sheetId="1" r:id="rId1"/>
    <sheet name="Historicals" sheetId="2" r:id="rId2"/>
    <sheet name="Segmental forecast" sheetId="3" r:id="rId3"/>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44" i="3" l="1"/>
  <c r="I41" i="3"/>
  <c r="H41" i="3"/>
  <c r="G41" i="3"/>
  <c r="F41" i="3"/>
  <c r="E41" i="3"/>
  <c r="D41" i="3"/>
  <c r="C41" i="3"/>
  <c r="B41" i="3"/>
  <c r="I38" i="3"/>
  <c r="H38" i="3"/>
  <c r="G38" i="3"/>
  <c r="F38" i="3"/>
  <c r="E38" i="3"/>
  <c r="E39" i="3" s="1"/>
  <c r="D38" i="3"/>
  <c r="C38" i="3"/>
  <c r="B38" i="3"/>
  <c r="I35" i="3"/>
  <c r="H35" i="3"/>
  <c r="G35" i="3"/>
  <c r="F35" i="3"/>
  <c r="E35" i="3"/>
  <c r="D35" i="3"/>
  <c r="C35" i="3"/>
  <c r="C36" i="3" s="1"/>
  <c r="B35" i="3"/>
  <c r="I30" i="3"/>
  <c r="H30" i="3"/>
  <c r="G30" i="3"/>
  <c r="F30" i="3"/>
  <c r="E30" i="3"/>
  <c r="D30" i="3"/>
  <c r="C30" i="3"/>
  <c r="B30" i="3"/>
  <c r="I28" i="3"/>
  <c r="I29" i="3" s="1"/>
  <c r="I31" i="3" s="1"/>
  <c r="H28" i="3"/>
  <c r="G28" i="3"/>
  <c r="G29" i="3" s="1"/>
  <c r="G31" i="3" s="1"/>
  <c r="F28" i="3"/>
  <c r="F29" i="3" s="1"/>
  <c r="E28" i="3"/>
  <c r="E29" i="3" s="1"/>
  <c r="D28" i="3"/>
  <c r="C28" i="3"/>
  <c r="B28" i="3"/>
  <c r="I26" i="3"/>
  <c r="H26" i="3"/>
  <c r="G26" i="3"/>
  <c r="F26" i="3"/>
  <c r="E26" i="3"/>
  <c r="D26" i="3"/>
  <c r="C26" i="3"/>
  <c r="B26" i="3"/>
  <c r="I24" i="3"/>
  <c r="H24" i="3"/>
  <c r="G24" i="3"/>
  <c r="F24" i="3"/>
  <c r="E24" i="3"/>
  <c r="D24" i="3"/>
  <c r="C24" i="3"/>
  <c r="B24" i="3"/>
  <c r="I22" i="3"/>
  <c r="H22" i="3"/>
  <c r="G22" i="3"/>
  <c r="F22" i="3"/>
  <c r="E22" i="3"/>
  <c r="D22" i="3"/>
  <c r="C22" i="3"/>
  <c r="B22" i="3"/>
  <c r="I20" i="3"/>
  <c r="H20" i="3"/>
  <c r="G20" i="3"/>
  <c r="F20" i="3"/>
  <c r="E20" i="3"/>
  <c r="E21" i="3" s="1"/>
  <c r="E23" i="3" s="1"/>
  <c r="D20" i="3"/>
  <c r="C20" i="3"/>
  <c r="C21" i="3" s="1"/>
  <c r="B20" i="3"/>
  <c r="A17" i="3"/>
  <c r="K1" i="3"/>
  <c r="L1" i="3" s="1"/>
  <c r="M1" i="3" s="1"/>
  <c r="N1" i="3" s="1"/>
  <c r="O1" i="3" s="1"/>
  <c r="H1" i="3"/>
  <c r="G1" i="3" s="1"/>
  <c r="F1" i="3" s="1"/>
  <c r="E1" i="3" s="1"/>
  <c r="D1" i="3" s="1"/>
  <c r="C1" i="3" s="1"/>
  <c r="B1" i="3" s="1"/>
  <c r="I190" i="2"/>
  <c r="H190" i="2"/>
  <c r="G190" i="2"/>
  <c r="F190" i="2"/>
  <c r="E190" i="2"/>
  <c r="D190" i="2"/>
  <c r="C190" i="2"/>
  <c r="B190" i="2"/>
  <c r="I189" i="2"/>
  <c r="H189" i="2"/>
  <c r="G189" i="2"/>
  <c r="F189" i="2"/>
  <c r="E189" i="2"/>
  <c r="D189" i="2"/>
  <c r="C189" i="2"/>
  <c r="B189" i="2"/>
  <c r="I187" i="2"/>
  <c r="H187" i="2"/>
  <c r="G187" i="2"/>
  <c r="F187" i="2"/>
  <c r="E187" i="2"/>
  <c r="D187" i="2"/>
  <c r="C187" i="2"/>
  <c r="B187" i="2"/>
  <c r="I186" i="2"/>
  <c r="H186" i="2"/>
  <c r="G186" i="2"/>
  <c r="F186" i="2"/>
  <c r="E186" i="2"/>
  <c r="D186" i="2"/>
  <c r="C186" i="2"/>
  <c r="B186" i="2"/>
  <c r="I185" i="2"/>
  <c r="H185" i="2"/>
  <c r="G185" i="2"/>
  <c r="F185" i="2"/>
  <c r="E185" i="2"/>
  <c r="D185" i="2"/>
  <c r="C185" i="2"/>
  <c r="B185" i="2"/>
  <c r="I184" i="2"/>
  <c r="H184" i="2"/>
  <c r="G184" i="2"/>
  <c r="F184" i="2"/>
  <c r="E184" i="2"/>
  <c r="D184" i="2"/>
  <c r="C184" i="2"/>
  <c r="B184" i="2"/>
  <c r="I183" i="2"/>
  <c r="H183" i="2"/>
  <c r="G183" i="2"/>
  <c r="F183" i="2"/>
  <c r="E183" i="2"/>
  <c r="D183" i="2"/>
  <c r="C183" i="2"/>
  <c r="B183" i="2"/>
  <c r="I176" i="2"/>
  <c r="I179" i="2" s="1"/>
  <c r="H176" i="2"/>
  <c r="H179" i="2" s="1"/>
  <c r="G176" i="2"/>
  <c r="G179" i="2" s="1"/>
  <c r="F176" i="2"/>
  <c r="F179" i="2" s="1"/>
  <c r="E176" i="2"/>
  <c r="E179" i="2" s="1"/>
  <c r="D176" i="2"/>
  <c r="D179" i="2" s="1"/>
  <c r="C176" i="2"/>
  <c r="C179" i="2" s="1"/>
  <c r="B176" i="2"/>
  <c r="B179" i="2" s="1"/>
  <c r="I169" i="2"/>
  <c r="H169" i="2"/>
  <c r="I168" i="2"/>
  <c r="I15" i="3" s="1"/>
  <c r="H168" i="2"/>
  <c r="H15" i="3" s="1"/>
  <c r="G168" i="2"/>
  <c r="G169" i="2" s="1"/>
  <c r="F168" i="2"/>
  <c r="F169" i="2" s="1"/>
  <c r="E168" i="2"/>
  <c r="E169" i="2" s="1"/>
  <c r="D168" i="2"/>
  <c r="D169" i="2" s="1"/>
  <c r="I164" i="2"/>
  <c r="H164" i="2"/>
  <c r="G164" i="2"/>
  <c r="F164" i="2"/>
  <c r="E164" i="2"/>
  <c r="D164" i="2"/>
  <c r="C164" i="2"/>
  <c r="C168" i="2" s="1"/>
  <c r="B164" i="2"/>
  <c r="B168" i="2" s="1"/>
  <c r="I157" i="2"/>
  <c r="H157" i="2"/>
  <c r="I156" i="2"/>
  <c r="H156" i="2"/>
  <c r="G156" i="2"/>
  <c r="G157" i="2" s="1"/>
  <c r="F156" i="2"/>
  <c r="F157" i="2" s="1"/>
  <c r="E156" i="2"/>
  <c r="E157" i="2" s="1"/>
  <c r="D156" i="2"/>
  <c r="D157" i="2" s="1"/>
  <c r="I153" i="2"/>
  <c r="H153" i="2"/>
  <c r="G153" i="2"/>
  <c r="F153" i="2"/>
  <c r="E153" i="2"/>
  <c r="D153" i="2"/>
  <c r="C153" i="2"/>
  <c r="C156" i="2" s="1"/>
  <c r="C157" i="2" s="1"/>
  <c r="B153" i="2"/>
  <c r="B156" i="2" s="1"/>
  <c r="B157" i="2" s="1"/>
  <c r="H146" i="2"/>
  <c r="I145" i="2"/>
  <c r="I191" i="2" s="1"/>
  <c r="H145" i="2"/>
  <c r="H191" i="2" s="1"/>
  <c r="G145" i="2"/>
  <c r="G191" i="2" s="1"/>
  <c r="F145" i="2"/>
  <c r="F13" i="3" s="1"/>
  <c r="E145" i="2"/>
  <c r="E13" i="3" s="1"/>
  <c r="D145" i="2"/>
  <c r="I142" i="2"/>
  <c r="I188" i="2" s="1"/>
  <c r="H142" i="2"/>
  <c r="H188" i="2" s="1"/>
  <c r="G142" i="2"/>
  <c r="G188" i="2" s="1"/>
  <c r="F142" i="2"/>
  <c r="F188" i="2" s="1"/>
  <c r="E142" i="2"/>
  <c r="E188" i="2" s="1"/>
  <c r="D142" i="2"/>
  <c r="D188" i="2" s="1"/>
  <c r="C142" i="2"/>
  <c r="C145" i="2" s="1"/>
  <c r="B142" i="2"/>
  <c r="B145" i="2" s="1"/>
  <c r="I128" i="2"/>
  <c r="H128" i="2"/>
  <c r="I122" i="2"/>
  <c r="H122" i="2"/>
  <c r="G122" i="2"/>
  <c r="F122" i="2"/>
  <c r="E122" i="2"/>
  <c r="D122" i="2"/>
  <c r="C122" i="2"/>
  <c r="B122" i="2"/>
  <c r="I118" i="2"/>
  <c r="H118" i="2"/>
  <c r="G118" i="2"/>
  <c r="F118" i="2"/>
  <c r="E118" i="2"/>
  <c r="D118" i="2"/>
  <c r="C118" i="2"/>
  <c r="B118" i="2"/>
  <c r="I114" i="2"/>
  <c r="H114" i="2"/>
  <c r="G114" i="2"/>
  <c r="F114" i="2"/>
  <c r="F127" i="2" s="1"/>
  <c r="F134" i="2" s="1"/>
  <c r="E114" i="2"/>
  <c r="E127" i="2" s="1"/>
  <c r="E134" i="2" s="1"/>
  <c r="D114" i="2"/>
  <c r="D127" i="2" s="1"/>
  <c r="D134" i="2" s="1"/>
  <c r="C114" i="2"/>
  <c r="C127" i="2" s="1"/>
  <c r="C134" i="2" s="1"/>
  <c r="B114" i="2"/>
  <c r="B127" i="2" s="1"/>
  <c r="B134" i="2" s="1"/>
  <c r="I110" i="2"/>
  <c r="I127" i="2" s="1"/>
  <c r="I134" i="2" s="1"/>
  <c r="H110" i="2"/>
  <c r="H127" i="2" s="1"/>
  <c r="H134" i="2" s="1"/>
  <c r="G110" i="2"/>
  <c r="G127" i="2" s="1"/>
  <c r="G134" i="2" s="1"/>
  <c r="F110" i="2"/>
  <c r="F18" i="3" s="1"/>
  <c r="E110" i="2"/>
  <c r="E18" i="3" s="1"/>
  <c r="D110" i="2"/>
  <c r="D18" i="3" s="1"/>
  <c r="C110" i="2"/>
  <c r="C18" i="3" s="1"/>
  <c r="B110" i="2"/>
  <c r="B18" i="3" s="1"/>
  <c r="D100" i="2"/>
  <c r="C100" i="2"/>
  <c r="B100" i="2"/>
  <c r="I95" i="2"/>
  <c r="H95" i="2"/>
  <c r="G95" i="2"/>
  <c r="F95" i="2"/>
  <c r="E95" i="2"/>
  <c r="D95" i="2"/>
  <c r="C95" i="2"/>
  <c r="B95" i="2"/>
  <c r="I85" i="2"/>
  <c r="H85" i="2"/>
  <c r="G85" i="2"/>
  <c r="F85" i="2"/>
  <c r="E85" i="2"/>
  <c r="D85" i="2"/>
  <c r="C85" i="2"/>
  <c r="B85" i="2"/>
  <c r="G76" i="2"/>
  <c r="G97" i="2" s="1"/>
  <c r="G99" i="2" s="1"/>
  <c r="G100" i="2" s="1"/>
  <c r="F76" i="2"/>
  <c r="F97" i="2" s="1"/>
  <c r="F99" i="2" s="1"/>
  <c r="F100" i="2" s="1"/>
  <c r="E76" i="2"/>
  <c r="E97" i="2" s="1"/>
  <c r="E99" i="2" s="1"/>
  <c r="E100" i="2" s="1"/>
  <c r="D76" i="2"/>
  <c r="D97" i="2" s="1"/>
  <c r="C76" i="2"/>
  <c r="C97" i="2" s="1"/>
  <c r="B76" i="2"/>
  <c r="B97" i="2" s="1"/>
  <c r="C59" i="2"/>
  <c r="C60" i="2" s="1"/>
  <c r="B59" i="2"/>
  <c r="B60" i="2" s="1"/>
  <c r="I58" i="2"/>
  <c r="I59" i="2" s="1"/>
  <c r="I60" i="2" s="1"/>
  <c r="H58" i="2"/>
  <c r="H59" i="2" s="1"/>
  <c r="H60" i="2" s="1"/>
  <c r="G58" i="2"/>
  <c r="G59" i="2" s="1"/>
  <c r="F58" i="2"/>
  <c r="E58" i="2"/>
  <c r="D58" i="2"/>
  <c r="C58" i="2"/>
  <c r="B58" i="2"/>
  <c r="I45" i="2"/>
  <c r="H45" i="2"/>
  <c r="G45" i="2"/>
  <c r="F45" i="2"/>
  <c r="F59" i="2" s="1"/>
  <c r="F60" i="2" s="1"/>
  <c r="E45" i="2"/>
  <c r="E59" i="2" s="1"/>
  <c r="E60" i="2" s="1"/>
  <c r="D45" i="2"/>
  <c r="D59" i="2" s="1"/>
  <c r="D60" i="2" s="1"/>
  <c r="C45" i="2"/>
  <c r="B45" i="2"/>
  <c r="F36" i="2"/>
  <c r="E36" i="2"/>
  <c r="D36" i="2"/>
  <c r="C36" i="2"/>
  <c r="B36" i="2"/>
  <c r="I30" i="2"/>
  <c r="I36" i="2" s="1"/>
  <c r="H30" i="2"/>
  <c r="H36" i="2" s="1"/>
  <c r="G30" i="2"/>
  <c r="G36" i="2" s="1"/>
  <c r="F30" i="2"/>
  <c r="E30" i="2"/>
  <c r="D30" i="2"/>
  <c r="C30" i="2"/>
  <c r="B30" i="2"/>
  <c r="I10" i="2"/>
  <c r="I146" i="2" s="1"/>
  <c r="H10" i="2"/>
  <c r="H12" i="2" s="1"/>
  <c r="I7" i="2"/>
  <c r="H7" i="2"/>
  <c r="G7" i="2"/>
  <c r="G10" i="2" s="1"/>
  <c r="G12" i="2" s="1"/>
  <c r="G20" i="2" s="1"/>
  <c r="F7" i="2"/>
  <c r="E7" i="2"/>
  <c r="D7" i="2"/>
  <c r="C7" i="2"/>
  <c r="B7" i="2"/>
  <c r="I4" i="2"/>
  <c r="H4" i="2"/>
  <c r="G4" i="2"/>
  <c r="F4" i="2"/>
  <c r="F10" i="2" s="1"/>
  <c r="F12" i="2" s="1"/>
  <c r="F20" i="2" s="1"/>
  <c r="E4" i="2"/>
  <c r="E10" i="2" s="1"/>
  <c r="E12" i="2" s="1"/>
  <c r="E20" i="2" s="1"/>
  <c r="D4" i="2"/>
  <c r="D10" i="2" s="1"/>
  <c r="D12" i="2" s="1"/>
  <c r="D20" i="2" s="1"/>
  <c r="C4" i="2"/>
  <c r="C10" i="2" s="1"/>
  <c r="C12" i="2" s="1"/>
  <c r="C20" i="2" s="1"/>
  <c r="B4" i="2"/>
  <c r="B10" i="2" s="1"/>
  <c r="B12" i="2" s="1"/>
  <c r="B20" i="2" s="1"/>
  <c r="H1" i="2"/>
  <c r="G1" i="2" s="1"/>
  <c r="F1" i="2" s="1"/>
  <c r="E1" i="2" s="1"/>
  <c r="D1" i="2" s="1"/>
  <c r="C1" i="2" s="1"/>
  <c r="B1" i="2" s="1"/>
  <c r="F21" i="3" l="1"/>
  <c r="F23" i="3" s="1"/>
  <c r="D25" i="3"/>
  <c r="D27" i="3" s="1"/>
  <c r="K20" i="3"/>
  <c r="L20" i="3" s="1"/>
  <c r="F25" i="3"/>
  <c r="F27" i="3" s="1"/>
  <c r="D42" i="3"/>
  <c r="E42" i="3"/>
  <c r="H25" i="3"/>
  <c r="H27" i="3" s="1"/>
  <c r="D29" i="3"/>
  <c r="D31" i="3" s="1"/>
  <c r="F42" i="3"/>
  <c r="D36" i="3"/>
  <c r="H21" i="3"/>
  <c r="H23" i="3" s="1"/>
  <c r="C42" i="3"/>
  <c r="I36" i="3"/>
  <c r="K24" i="3"/>
  <c r="L24" i="3" s="1"/>
  <c r="M24" i="3" s="1"/>
  <c r="N24" i="3" s="1"/>
  <c r="O24" i="3" s="1"/>
  <c r="E31" i="3"/>
  <c r="C39" i="3"/>
  <c r="K28" i="3"/>
  <c r="L28" i="3" s="1"/>
  <c r="M28" i="3" s="1"/>
  <c r="N28" i="3" s="1"/>
  <c r="O28" i="3" s="1"/>
  <c r="E36" i="3"/>
  <c r="G36" i="3"/>
  <c r="F31" i="3"/>
  <c r="D39" i="3"/>
  <c r="C25" i="3"/>
  <c r="C27" i="3" s="1"/>
  <c r="F36" i="3"/>
  <c r="G25" i="3"/>
  <c r="G27" i="3" s="1"/>
  <c r="C23" i="3"/>
  <c r="D32" i="3"/>
  <c r="G21" i="3"/>
  <c r="G23" i="3" s="1"/>
  <c r="E25" i="3"/>
  <c r="E27" i="3" s="1"/>
  <c r="H36" i="3"/>
  <c r="C29" i="3"/>
  <c r="C31" i="3" s="1"/>
  <c r="D21" i="3"/>
  <c r="D23" i="3" s="1"/>
  <c r="H29" i="3"/>
  <c r="H31" i="3" s="1"/>
  <c r="C4" i="3"/>
  <c r="C135" i="2"/>
  <c r="G7" i="3"/>
  <c r="B10" i="3"/>
  <c r="B180" i="2"/>
  <c r="D135" i="2"/>
  <c r="D4" i="3"/>
  <c r="B13" i="3"/>
  <c r="B191" i="2"/>
  <c r="B7" i="3" s="1"/>
  <c r="B146" i="2"/>
  <c r="H6" i="3"/>
  <c r="H7" i="3"/>
  <c r="C9" i="3"/>
  <c r="C10" i="3"/>
  <c r="C180" i="2"/>
  <c r="B43" i="3"/>
  <c r="E135" i="2"/>
  <c r="E4" i="3"/>
  <c r="C13" i="3"/>
  <c r="C191" i="2"/>
  <c r="C146" i="2"/>
  <c r="C12" i="3"/>
  <c r="I7" i="3"/>
  <c r="I6" i="3"/>
  <c r="D9" i="3"/>
  <c r="D10" i="3"/>
  <c r="D180" i="2"/>
  <c r="I4" i="3"/>
  <c r="B135" i="2"/>
  <c r="C19" i="3"/>
  <c r="F10" i="3"/>
  <c r="F180" i="2"/>
  <c r="F9" i="3"/>
  <c r="G10" i="3"/>
  <c r="G180" i="2"/>
  <c r="G9" i="3"/>
  <c r="B40" i="3"/>
  <c r="E19" i="3"/>
  <c r="H10" i="3"/>
  <c r="H180" i="2"/>
  <c r="H9" i="3"/>
  <c r="F19" i="3"/>
  <c r="I10" i="3"/>
  <c r="I180" i="2"/>
  <c r="I9" i="3"/>
  <c r="H43" i="3"/>
  <c r="H64" i="2"/>
  <c r="H76" i="2" s="1"/>
  <c r="H97" i="2" s="1"/>
  <c r="H99" i="2" s="1"/>
  <c r="H20" i="2"/>
  <c r="G4" i="3"/>
  <c r="G135" i="2"/>
  <c r="B16" i="3"/>
  <c r="B169" i="2"/>
  <c r="D34" i="3"/>
  <c r="F135" i="2"/>
  <c r="F4" i="3"/>
  <c r="E9" i="3"/>
  <c r="E10" i="3"/>
  <c r="E180" i="2"/>
  <c r="D19" i="3"/>
  <c r="D37" i="3"/>
  <c r="G60" i="2"/>
  <c r="H135" i="2"/>
  <c r="H4" i="3"/>
  <c r="D13" i="3"/>
  <c r="C16" i="3"/>
  <c r="C169" i="2"/>
  <c r="C15" i="3"/>
  <c r="B37" i="3"/>
  <c r="F40" i="3"/>
  <c r="G13" i="3"/>
  <c r="D16" i="3"/>
  <c r="G18" i="3"/>
  <c r="G19" i="3" s="1"/>
  <c r="B32" i="3"/>
  <c r="B34" i="3" s="1"/>
  <c r="K35" i="3"/>
  <c r="L35" i="3" s="1"/>
  <c r="M35" i="3" s="1"/>
  <c r="N35" i="3" s="1"/>
  <c r="O35" i="3" s="1"/>
  <c r="F39" i="3"/>
  <c r="G42" i="3"/>
  <c r="D12" i="3"/>
  <c r="H13" i="3"/>
  <c r="E16" i="3"/>
  <c r="H18" i="3"/>
  <c r="H40" i="3" s="1"/>
  <c r="C32" i="3"/>
  <c r="C37" i="3"/>
  <c r="G39" i="3"/>
  <c r="H42" i="3"/>
  <c r="E12" i="3"/>
  <c r="I13" i="3"/>
  <c r="F16" i="3"/>
  <c r="I18" i="3"/>
  <c r="I40" i="3" s="1"/>
  <c r="H39" i="3"/>
  <c r="I42" i="3"/>
  <c r="B188" i="2"/>
  <c r="F12" i="3"/>
  <c r="G16" i="3"/>
  <c r="E32" i="3"/>
  <c r="E37" i="3"/>
  <c r="I39" i="3"/>
  <c r="K38" i="3" s="1"/>
  <c r="L38" i="3" s="1"/>
  <c r="M38" i="3" s="1"/>
  <c r="N38" i="3" s="1"/>
  <c r="O38" i="3" s="1"/>
  <c r="C188" i="2"/>
  <c r="G12" i="3"/>
  <c r="D15" i="3"/>
  <c r="H16" i="3"/>
  <c r="F32" i="3"/>
  <c r="F37" i="3"/>
  <c r="C43" i="3"/>
  <c r="D146" i="2"/>
  <c r="D191" i="2"/>
  <c r="H12" i="3"/>
  <c r="E15" i="3"/>
  <c r="I16" i="3"/>
  <c r="G32" i="3"/>
  <c r="C40" i="3"/>
  <c r="D43" i="3"/>
  <c r="I12" i="2"/>
  <c r="E146" i="2"/>
  <c r="E191" i="2"/>
  <c r="I12" i="3"/>
  <c r="F15" i="3"/>
  <c r="H32" i="3"/>
  <c r="H37" i="3"/>
  <c r="D40" i="3"/>
  <c r="E43" i="3"/>
  <c r="F146" i="2"/>
  <c r="F191" i="2"/>
  <c r="G15" i="3"/>
  <c r="I32" i="3"/>
  <c r="E40" i="3"/>
  <c r="F43" i="3"/>
  <c r="G146" i="2"/>
  <c r="I25" i="3"/>
  <c r="I27" i="3" s="1"/>
  <c r="I21" i="3"/>
  <c r="I23" i="3" s="1"/>
  <c r="G43" i="3" l="1"/>
  <c r="G37" i="3"/>
  <c r="G40" i="3"/>
  <c r="M20" i="3"/>
  <c r="N20" i="3" s="1"/>
  <c r="O20" i="3" s="1"/>
  <c r="I19" i="3"/>
  <c r="K18" i="3" s="1"/>
  <c r="L18" i="3" s="1"/>
  <c r="M18" i="3" s="1"/>
  <c r="N18" i="3" s="1"/>
  <c r="O18" i="3" s="1"/>
  <c r="C6" i="3"/>
  <c r="C7" i="3"/>
  <c r="H33" i="3"/>
  <c r="H34" i="3"/>
  <c r="F6" i="3"/>
  <c r="F7" i="3"/>
  <c r="H19" i="3"/>
  <c r="I37" i="3"/>
  <c r="G6" i="3"/>
  <c r="G33" i="3"/>
  <c r="G34" i="3"/>
  <c r="E34" i="3"/>
  <c r="E33" i="3"/>
  <c r="D6" i="3"/>
  <c r="D7" i="3"/>
  <c r="E6" i="3"/>
  <c r="E7" i="3"/>
  <c r="I33" i="3"/>
  <c r="K32" i="3" s="1"/>
  <c r="L32" i="3" s="1"/>
  <c r="M32" i="3" s="1"/>
  <c r="N32" i="3" s="1"/>
  <c r="O32" i="3" s="1"/>
  <c r="I34" i="3"/>
  <c r="F33" i="3"/>
  <c r="F34" i="3"/>
  <c r="I98" i="2"/>
  <c r="H100" i="2"/>
  <c r="C34" i="3"/>
  <c r="C33" i="3"/>
  <c r="I20" i="2"/>
  <c r="I64" i="2"/>
  <c r="I76" i="2" s="1"/>
  <c r="I97" i="2" s="1"/>
  <c r="I99" i="2" s="1"/>
  <c r="I100" i="2" s="1"/>
  <c r="D33" i="3"/>
  <c r="I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6" authorId="0" shapeId="0" xr:uid="{00000000-0006-0000-0100-000001000000}">
      <text>
        <r>
          <rPr>
            <sz val="11"/>
            <color rgb="FF000000"/>
            <rFont val="Calibri"/>
            <family val="2"/>
            <charset val="1"/>
          </rPr>
          <t xml:space="preserve">Dell:
</t>
        </r>
        <r>
          <rPr>
            <sz val="9"/>
            <color rgb="FF000000"/>
            <rFont val="Tahoma"/>
            <family val="2"/>
            <charset val="1"/>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<sst xmlns="http://schemas.openxmlformats.org/spreadsheetml/2006/main" count="302" uniqueCount="156">
  <si>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</si>
  <si>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</si>
  <si>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</si>
  <si>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</si>
  <si>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</si>
  <si>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rgb="FFFFFFFF"/>
        <rFont val="Calibri"/>
        <family val="2"/>
        <charset val="1"/>
      </rPr>
      <t xml:space="preserve">NIKE, INC.
</t>
    </r>
    <r>
      <rPr>
        <sz val="11"/>
        <color rgb="FFFFFFFF"/>
        <rFont val="Calibri"/>
        <family val="2"/>
        <charset val="1"/>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</si>
  <si>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</si>
  <si>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</si>
  <si>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</si>
  <si>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</si>
  <si>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</si>
  <si>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</si>
  <si>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</si>
  <si>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</si>
  <si>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</si>
  <si>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</si>
  <si>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</si>
  <si>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</si>
  <si>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</si>
  <si>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</si>
  <si>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</si>
  <si>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</si>
  <si>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</si>
  <si>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</si>
  <si>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</si>
  <si>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</si>
  <si>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</si>
  <si>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</si>
  <si>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</si>
  <si>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</si>
  <si>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</si>
  <si>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</si>
  <si>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</si>
  <si>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</si>
  <si>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</si>
  <si>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</si>
  <si>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</si>
  <si>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</si>
  <si>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</si>
  <si>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</si>
  <si>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</si>
  <si>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</si>
  <si>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</si>
  <si>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</si>
  <si>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</si>
  <si>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</si>
  <si>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</si>
  <si>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</si>
  <si>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</si>
  <si>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</si>
  <si>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</si>
  <si>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</si>
  <si>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</si>
  <si>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</si>
  <si>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</si>
  <si>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</si>
  <si>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</si>
  <si>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</si>
  <si>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</si>
  <si>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</si>
  <si>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</si>
  <si>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</si>
  <si>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</si>
  <si>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</si>
  <si>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</si>
  <si>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</si>
  <si>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</si>
  <si>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</si>
  <si>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</si>
  <si>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</si>
  <si>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</si>
  <si>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</si>
  <si>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</si>
  <si>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</si>
  <si>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</si>
  <si>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</si>
  <si>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</si>
  <si>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</si>
  <si>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</si>
  <si>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</si>
  <si>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</si>
  <si>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 xml:space="preserve">Investments in reverse repurchase agreements </t>
  </si>
  <si>
    <t>Additions to property, plant and equipment</t>
  </si>
  <si>
    <t xml:space="preserve">Disposals of property, plant and equipment </t>
  </si>
  <si>
    <t>Other investing activities</t>
  </si>
  <si>
    <t>Cash provided (used) by investing activities</t>
  </si>
  <si>
    <t>Cash provided (used) by financing activities:</t>
  </si>
  <si>
    <t>Proceeds from borrowings, net of debt issuance costs</t>
  </si>
  <si>
    <t xml:space="preserve">Long-term debt payments, including current portion </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</si>
  <si>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</si>
  <si>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</si>
  <si>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</si>
  <si>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</si>
  <si>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</si>
  <si>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</si>
  <si>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</si>
  <si>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</si>
  <si>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</si>
  <si>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</si>
  <si>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</si>
  <si>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</si>
  <si>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</si>
  <si>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</si>
  <si>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</si>
  <si>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</si>
  <si>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</si>
  <si>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</si>
  <si>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</si>
  <si>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</si>
  <si>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</si>
  <si>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</si>
  <si>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</si>
  <si>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</si>
  <si>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</si>
  <si>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</si>
  <si>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</si>
  <si>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</si>
  <si>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</si>
  <si>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</si>
  <si>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n/a</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</si>
  <si>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</si>
  <si>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</si>
  <si>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</si>
  <si>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</si>
  <si>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</si>
  <si>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</si>
  <si>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</si>
  <si>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</si>
  <si>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</si>
  <si>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</si>
  <si>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</si>
  <si>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 xml:space="preserve">Discrepancy in recorded cash by investing activities + Additions to PP+E </t>
  </si>
  <si>
    <t>TOTAL ADDITIONS TO PROPERTY, PLANT AND EQUIPMENT</t>
  </si>
  <si>
    <t>DEPRECIATION</t>
  </si>
  <si>
    <t>TOTAL DEPRECIATION</t>
  </si>
  <si>
    <t>EBITDA:</t>
  </si>
  <si>
    <r>
      <rPr>
        <b/>
        <sz val="11"/>
        <color rgb="FF000000"/>
        <rFont val="Calibri"/>
        <family val="2"/>
        <charset val="1"/>
      </rPr>
      <t xml:space="preserve">TOTAL NIKE BRAND. </t>
    </r>
    <r>
      <rPr>
        <b/>
        <sz val="11"/>
        <color rgb="FF000000"/>
        <rFont val="Calibri"/>
        <family val="2"/>
      </rPr>
      <t>EBITDA</t>
    </r>
  </si>
  <si>
    <t>TOTAL NIKE, INC. EBITDA</t>
  </si>
  <si>
    <t>Revenue Drivers</t>
  </si>
  <si>
    <t>Organic revenue growth</t>
  </si>
  <si>
    <t>Group Totals</t>
  </si>
  <si>
    <t>Group Revenue</t>
  </si>
  <si>
    <t>Growth %</t>
  </si>
  <si>
    <t>EBITDA</t>
  </si>
  <si>
    <t>Margin %</t>
  </si>
  <si>
    <t>D&amp;A</t>
  </si>
  <si>
    <t>As a  % of revenue</t>
  </si>
  <si>
    <t>EBIT</t>
  </si>
  <si>
    <t>Capex</t>
  </si>
  <si>
    <t>Revenue</t>
  </si>
  <si>
    <t>Organic growth %</t>
  </si>
  <si>
    <t>Currency impact %</t>
  </si>
  <si>
    <t>Should be the addition of segments linked from below rows in the segment sheet</t>
  </si>
  <si>
    <t>Should be calculated based on totals from above</t>
  </si>
  <si>
    <t>Should be the addition of sub-segments linked from below rows in the segment sheet</t>
  </si>
  <si>
    <t>Link up all the segments, Europe, Asia Global, Converse and Corporate in similar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</si>
</sst>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_(* #,##0.00_);_(* \(#,##0.00\);_(* \-??_);_(@_)"/>
    <numFmt numFmtId="166" formatCode="_(* #,##0_);_(* \(#,##0\);_(* \-??_);_(@_)"/>
    <numFmt numFmtId="167" formatCode="0.0%"/>
  </numFmts>
  <fonts count="17" x14ac:knownFonts="1">
    <font>
      <sz val="11"/>
      <color rgb="FF000000"/>
      <name val="Calibri"/>
      <family val="2"/>
      <charset val="1"/>
    </font>
    <font>
      <b/>
      <sz val="18"/>
      <color rgb="FFFFFFFF"/>
      <name val="Calibri"/>
      <family val="2"/>
      <charset val="1"/>
    </font>
    <font>
      <b/>
      <sz val="16"/>
      <color rgb="FFFFFFFF"/>
      <name val="Calibri"/>
      <family val="2"/>
      <charset val="1"/>
    </font>
    <font>
      <sz val="11"/>
      <color rgb="FFFFFFFF"/>
      <name val="Calibri"/>
      <family val="2"/>
      <charset val="1"/>
    </font>
    <font>
      <b/>
      <sz val="11"/>
      <color rgb="FFFFFFFF"/>
      <name val="Calibri"/>
      <family val="2"/>
      <charset val="1"/>
    </font>
    <font>
      <b/>
      <sz val="11"/>
      <color rgb="FF000000"/>
      <name val="Calibri"/>
      <family val="2"/>
      <charset val="1"/>
    </font>
    <font>
      <b/>
      <sz val="11"/>
      <color rgb="FFFF0000"/>
      <name val="Calibri"/>
      <family val="2"/>
      <charset val="1"/>
    </font>
    <font>
      <i/>
      <sz val="11"/>
      <color rgb="FF000000"/>
      <name val="Calibri"/>
      <family val="2"/>
      <charset val="1"/>
    </font>
    <font>
      <i/>
      <sz val="10"/>
      <color rgb="FF000000"/>
      <name val="Calibri"/>
      <family val="2"/>
      <charset val="1"/>
    </font>
    <font>
      <sz val="11"/>
      <color rgb="FFFF0000"/>
      <name val="Calibri"/>
      <family val="2"/>
      <charset val="1"/>
    </font>
    <font>
      <b/>
      <sz val="11"/>
      <color rgb="FF000000"/>
      <name val="Calibri"/>
      <family val="2"/>
    </font>
    <font>
      <b/>
      <i/>
      <sz val="10"/>
      <color rgb="FF000000"/>
      <name val="Calibri"/>
      <family val="2"/>
      <charset val="1"/>
    </font>
    <font>
      <sz val="9"/>
      <color rgb="FF000000"/>
      <name val="Tahoma"/>
      <family val="2"/>
      <charset val="1"/>
    </font>
    <font>
      <i/>
      <sz val="9"/>
      <color rgb="FF000000"/>
      <name val="Calibri"/>
      <family val="2"/>
      <charset val="1"/>
    </font>
    <font>
      <b/>
      <i/>
      <sz val="11"/>
      <color rgb="FF000000"/>
      <name val="Calibri"/>
      <family val="2"/>
      <charset val="1"/>
    </font>
    <font>
      <sz val="11"/>
      <color rgb="FF000000"/>
      <name val="Calibri"/>
      <family val="2"/>
      <charset val="1"/>
    </font>
    <font>
      <sz val="11"/>
      <name val="Aptos Narrow"/>
      <family val="2"/>
      <scheme val="minor"/>
    </font>
  </fonts>
  <fills count="7">
    <fill>
      <patternFill patternType="none"/>
    </fill>
    <fill>
      <patternFill patternType="gray125"/>
    </fill>
    <fill>
      <patternFill patternType="solid">
        <fgColor rgb="FF4472C4"/>
        <bgColor rgb="FF666699"/>
      </patternFill>
    </fill>
    <fill>
      <patternFill patternType="solid">
        <fgColor rgb="FF8FAADC"/>
        <bgColor rgb="FFADB9CA"/>
      </patternFill>
    </fill>
    <fill>
      <patternFill patternType="solid">
        <fgColor rgb="FF002060"/>
        <bgColor rgb="FF000080"/>
      </patternFill>
    </fill>
    <fill>
      <patternFill patternType="solid">
        <fgColor rgb="FFADB9CA"/>
        <bgColor rgb="FF8FAADC"/>
      </patternFill>
    </fill>
    <fill>
      <patternFill patternType="solid">
        <fgColor rgb="FF8497B0"/>
        <bgColor rgb="FF8FAADC"/>
      </patternFill>
    </fill>
  </fills>
  <borders count="6">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auto="1"/>
      </bottom>
      <diagonal/>
    </border>
    <border>
      <left/>
      <right/>
      <top style="hair">
        <color auto="1"/>
      </top>
      <bottom style="thin">
        <color auto="1"/>
      </bottom>
      <diagonal/>
    </border>
  </borders>
  <cellStyleXfs count="6">
    <xf numFmtId="0" fontId="0" fillId="0" borderId="0"/>
    <xf numFmtId="165" fontId="15" fillId="0" borderId="0" applyBorder="0" applyProtection="0"/>
    <xf numFmtId="9" fontId="15" fillId="0" borderId="0" applyBorder="0" applyProtection="0"/>
    <xf numFmtId="164" fontId="15" fillId="0" borderId="0" applyBorder="0" applyProtection="0"/>
    <xf numFmtId="0" fontId="3" fillId="2" borderId="0" applyBorder="0" applyProtection="0"/>
    <xf numFmtId="0" fontId="3" fillId="3" borderId="0" applyBorder="0" applyProtection="0"/>
  </cellStyleXfs>
  <cellXfs count="61">
    <xf numFmtId="0" fontId="0" fillId="0" borderId="0" xfId="0"/>
    <xf numFmtId="0" fontId="0" fillId="0" borderId="0" xfId="0" applyAlignment="1">
      <alignment wrapText="1"/>
    </xf>
    <xf numFmtId="0" fontId="1" fillId="4" borderId="0" xfId="0" applyFont="1" applyFill="1" applyAlignment="1">
      <alignment wrapText="1"/>
    </xf>
    <xf numFmtId="0" fontId="0" fillId="0" borderId="0" xfId="0" applyAlignment="1">
      <alignment horizontal="left" wrapText="1"/>
    </xf>
    <xf numFmtId="0" fontId="0" fillId="0" borderId="0" xfId="0" applyAlignment="1">
      <alignment horizontal="left" wrapText="1" indent="1"/>
    </xf>
    <xf numFmtId="0" fontId="2" fillId="4" borderId="0" xfId="0" applyFont="1" applyFill="1" applyAlignment="1">
      <alignment vertical="center" wrapText="1"/>
    </xf>
    <xf numFmtId="0" fontId="4" fillId="4" borderId="0" xfId="0" applyFont="1" applyFill="1" applyAlignment="1">
      <alignment horizontal="right"/>
    </xf>
    <xf numFmtId="166" fontId="15" fillId="0" borderId="0" xfId="1" applyNumberFormat="1" applyBorder="1" applyProtection="1"/>
    <xf numFmtId="0" fontId="0" fillId="0" borderId="1" xfId="0" applyBorder="1"/>
    <xf numFmtId="166" fontId="15" fillId="0" borderId="1" xfId="1" applyNumberFormat="1" applyBorder="1" applyProtection="1"/>
    <xf numFmtId="0" fontId="5" fillId="0" borderId="0" xfId="0" applyFont="1"/>
    <xf numFmtId="166" fontId="5" fillId="0" borderId="0" xfId="1" applyNumberFormat="1" applyFont="1" applyBorder="1" applyProtection="1"/>
    <xf numFmtId="0" fontId="0" fillId="0" borderId="0" xfId="0" applyAlignment="1">
      <alignment horizontal="left" indent="2"/>
    </xf>
    <xf numFmtId="0" fontId="0" fillId="0" borderId="2" xfId="0" applyBorder="1" applyAlignment="1">
      <alignment horizontal="left" indent="1"/>
    </xf>
    <xf numFmtId="166" fontId="15" fillId="0" borderId="2" xfId="1" applyNumberFormat="1" applyBorder="1" applyProtection="1"/>
    <xf numFmtId="0" fontId="0" fillId="0" borderId="0" xfId="0" applyAlignment="1">
      <alignment horizontal="left" indent="1"/>
    </xf>
    <xf numFmtId="0" fontId="5" fillId="0" borderId="2" xfId="0" applyFont="1" applyBorder="1"/>
    <xf numFmtId="166" fontId="5" fillId="0" borderId="2" xfId="1" applyNumberFormat="1" applyFont="1" applyBorder="1" applyProtection="1"/>
    <xf numFmtId="0" fontId="5" fillId="0" borderId="3" xfId="0" applyFont="1" applyBorder="1"/>
    <xf numFmtId="166" fontId="5" fillId="0" borderId="3" xfId="1" applyNumberFormat="1" applyFont="1" applyBorder="1" applyProtection="1"/>
    <xf numFmtId="3" fontId="0" fillId="0" borderId="0" xfId="0" applyNumberFormat="1"/>
    <xf numFmtId="0" fontId="6" fillId="0" borderId="0" xfId="0" applyFont="1"/>
    <xf numFmtId="166" fontId="6" fillId="0" borderId="0" xfId="0" applyNumberFormat="1" applyFont="1"/>
    <xf numFmtId="0" fontId="5" fillId="5" borderId="0" xfId="0" applyFont="1" applyFill="1" applyAlignment="1">
      <alignment horizontal="center"/>
    </xf>
    <xf numFmtId="0" fontId="5" fillId="0" borderId="0" xfId="0" applyFont="1" applyAlignment="1">
      <alignment horizontal="left" indent="1"/>
    </xf>
    <xf numFmtId="0" fontId="0" fillId="0" borderId="0" xfId="0" applyAlignment="1">
      <alignment horizontal="left" indent="3"/>
    </xf>
    <xf numFmtId="0" fontId="5" fillId="0" borderId="4" xfId="0" applyFont="1" applyBorder="1" applyAlignment="1">
      <alignment horizontal="left"/>
    </xf>
    <xf numFmtId="166" fontId="5" fillId="0" borderId="4" xfId="1" applyNumberFormat="1" applyFont="1" applyBorder="1" applyProtection="1"/>
    <xf numFmtId="0" fontId="5" fillId="0" borderId="4" xfId="0" applyFont="1" applyBorder="1"/>
    <xf numFmtId="0" fontId="5" fillId="0" borderId="0" xfId="0" applyFont="1" applyAlignment="1">
      <alignment horizontal="left"/>
    </xf>
    <xf numFmtId="10" fontId="0" fillId="0" borderId="0" xfId="0" applyNumberFormat="1"/>
    <xf numFmtId="0" fontId="7" fillId="0" borderId="0" xfId="0" applyFont="1" applyAlignment="1">
      <alignment horizontal="center"/>
    </xf>
    <xf numFmtId="167" fontId="8" fillId="0" borderId="0" xfId="2" applyNumberFormat="1" applyFont="1" applyBorder="1" applyAlignment="1" applyProtection="1">
      <alignment horizontal="right"/>
    </xf>
    <xf numFmtId="0" fontId="9" fillId="0" borderId="0" xfId="0" applyFont="1" applyAlignment="1">
      <alignment horizontal="center" wrapText="1"/>
    </xf>
    <xf numFmtId="166" fontId="9" fillId="0" borderId="0" xfId="1" applyNumberFormat="1" applyFont="1" applyBorder="1" applyProtection="1"/>
    <xf numFmtId="0" fontId="9" fillId="0" borderId="0" xfId="0" applyFont="1"/>
    <xf numFmtId="0" fontId="5" fillId="0" borderId="5" xfId="0" applyFont="1" applyBorder="1"/>
    <xf numFmtId="0" fontId="0" fillId="0" borderId="5" xfId="0" applyBorder="1"/>
    <xf numFmtId="0" fontId="0" fillId="0" borderId="4" xfId="0" applyBorder="1"/>
    <xf numFmtId="0" fontId="11" fillId="0" borderId="0" xfId="0" applyFont="1" applyAlignment="1">
      <alignment horizontal="left" indent="1"/>
    </xf>
    <xf numFmtId="167" fontId="11" fillId="0" borderId="0" xfId="2" applyNumberFormat="1" applyFont="1" applyBorder="1" applyProtection="1"/>
    <xf numFmtId="0" fontId="8" fillId="0" borderId="0" xfId="0" applyFont="1" applyAlignment="1">
      <alignment horizontal="left" indent="2"/>
    </xf>
    <xf numFmtId="167" fontId="8" fillId="0" borderId="0" xfId="2" applyNumberFormat="1" applyFont="1" applyBorder="1" applyProtection="1"/>
    <xf numFmtId="0" fontId="11" fillId="0" borderId="2" xfId="0" applyFont="1" applyBorder="1" applyAlignment="1">
      <alignment horizontal="left" indent="1"/>
    </xf>
    <xf numFmtId="167" fontId="11" fillId="0" borderId="2" xfId="2" applyNumberFormat="1" applyFont="1" applyBorder="1" applyProtection="1"/>
    <xf numFmtId="0" fontId="8" fillId="0" borderId="4" xfId="0" applyFont="1" applyBorder="1"/>
    <xf numFmtId="167" fontId="11" fillId="0" borderId="4" xfId="2" applyNumberFormat="1" applyFont="1" applyBorder="1" applyProtection="1"/>
    <xf numFmtId="0" fontId="8" fillId="0" borderId="0" xfId="0" applyFont="1" applyAlignment="1">
      <alignment horizontal="left" indent="1"/>
    </xf>
    <xf numFmtId="167" fontId="8" fillId="0" borderId="0" xfId="2" applyNumberFormat="1" applyFont="1" applyBorder="1" applyAlignment="1" applyProtection="1">
      <alignment horizontal="center"/>
    </xf>
    <xf numFmtId="0" fontId="11" fillId="0" borderId="4" xfId="0" applyFont="1" applyBorder="1"/>
    <xf numFmtId="0" fontId="5" fillId="6" borderId="0" xfId="0" applyFont="1" applyFill="1"/>
    <xf numFmtId="166" fontId="4" fillId="2" borderId="0" xfId="4" applyNumberFormat="1" applyFont="1" applyBorder="1" applyAlignment="1" applyProtection="1">
      <alignment horizontal="left"/>
    </xf>
    <xf numFmtId="166" fontId="13" fillId="0" borderId="0" xfId="1" applyNumberFormat="1" applyFont="1" applyBorder="1" applyAlignment="1" applyProtection="1">
      <alignment horizontal="left" indent="1"/>
    </xf>
    <xf numFmtId="166" fontId="5" fillId="3" borderId="0" xfId="5" applyNumberFormat="1" applyFont="1" applyBorder="1" applyProtection="1"/>
    <xf numFmtId="166" fontId="14" fillId="0" borderId="0" xfId="1" applyNumberFormat="1" applyFont="1" applyBorder="1" applyProtection="1"/>
    <xf numFmtId="166" fontId="13" fillId="0" borderId="0" xfId="1" applyNumberFormat="1" applyFont="1" applyBorder="1" applyAlignment="1" applyProtection="1">
      <alignment horizontal="left" indent="2"/>
    </xf>
    <xf numFmtId="10" fontId="7" fillId="0" borderId="0" xfId="0" applyNumberFormat="1" applyFont="1"/>
    <xf numFmtId="0" fontId="7" fillId="0" borderId="0" xfId="0" applyFont="1"/>
    <xf numFmtId="166" fontId="15" fillId="0" borderId="0" xfId="1" applyNumberFormat="1" applyBorder="1" applyAlignment="1" applyProtection="1">
      <alignment horizontal="left" indent="1"/>
    </xf>
    <xf numFmtId="166" fontId="14" fillId="0" borderId="0" xfId="0" applyNumberFormat="1" applyFont="1"/>
    <xf numFmtId="0" fontId="16" fillId="0" borderId="0" xfId="0" applyFont="1"/>
  </cellXfs>
  <cellStyles count="6">
    <cellStyle name="Comma" xfId="1" builtinId="3"/>
    <cellStyle name="Comma 2" xfId="3" xr:uid="{00000000-0005-0000-0000-000006000000}"/>
    <cellStyle name="Excel Built-in 60% - Accent1" xfId="5" xr:uid="{00000000-0005-0000-0000-000008000000}"/>
    <cellStyle name="Excel Built-in Accent1" xfId="4" xr:uid="{00000000-0005-0000-0000-000007000000}"/>
    <cellStyle name="Normal" xfId="0" builtinId="0"/>
    <cellStyle name="Percent" xfId="2"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8FAADC"/>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8497B0"/>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7216200</xdr:colOff>
      <xdr:row>11</xdr:row>
      <xdr:rowOff>83880</xdr:rowOff>
    </xdr:from>
    <xdr:to>
      <xdr:col>3</xdr:col>
      <xdr:colOff>464400</xdr:colOff>
      <xdr:row>21</xdr:row>
      <xdr:rowOff>129240</xdr:rowOff>
    </xdr:to>
    <xdr:grpSp>
      <xdr:nvGrpSpPr>
        <xdr:cNvPr id="2" name="Group 13">
          <a:extLst>
            <a:ext uri="{FF2B5EF4-FFF2-40B4-BE49-F238E27FC236}">
              <a16:creationId xmlns:a16="http://schemas.microsoft.com/office/drawing/2014/main" id="{00000000-0008-0000-0000-000002000000}"/>
            </a:ext>
          </a:extLst>
        </xdr:cNvPr>
        <xdr:cNvGrpSpPr/>
      </xdr:nvGrpSpPr>
      <xdr:grpSpPr>
        <a:xfrm>
          <a:off x="7216200" y="2209860"/>
          <a:ext cx="6499380" cy="1874160"/>
          <a:chOff x="7216200" y="2188800"/>
          <a:chExt cx="6865200" cy="1855080"/>
        </a:xfrm>
      </xdr:grpSpPr>
      <xdr:sp macro="" textlink="">
        <xdr:nvSpPr>
          <xdr:cNvPr id="3" name="TextBox 3">
            <a:extLst>
              <a:ext uri="{FF2B5EF4-FFF2-40B4-BE49-F238E27FC236}">
                <a16:creationId xmlns:a16="http://schemas.microsoft.com/office/drawing/2014/main" id="{00000000-0008-0000-0000-000003000000}"/>
              </a:ext>
            </a:extLst>
          </xdr:cNvPr>
          <xdr:cNvSpPr/>
        </xdr:nvSpPr>
        <xdr:spPr>
          <a:xfrm>
            <a:off x="10964520" y="3380400"/>
            <a:ext cx="1142640" cy="63324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Organic growth rate %</a:t>
            </a:r>
            <a:endParaRPr lang="en-GB" sz="1100" b="0" strike="noStrike" spc="-1">
              <a:latin typeface="Times New Roman"/>
            </a:endParaRPr>
          </a:p>
        </xdr:txBody>
      </xdr:sp>
      <xdr:sp macro="" textlink="">
        <xdr:nvSpPr>
          <xdr:cNvPr id="4" name="TextBox 4">
            <a:extLst>
              <a:ext uri="{FF2B5EF4-FFF2-40B4-BE49-F238E27FC236}">
                <a16:creationId xmlns:a16="http://schemas.microsoft.com/office/drawing/2014/main" id="{00000000-0008-0000-0000-000004000000}"/>
              </a:ext>
            </a:extLst>
          </xdr:cNvPr>
          <xdr:cNvSpPr/>
        </xdr:nvSpPr>
        <xdr:spPr>
          <a:xfrm>
            <a:off x="12938760" y="3410640"/>
            <a:ext cx="1142640" cy="63324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Currency exchange impact %</a:t>
            </a:r>
            <a:endParaRPr lang="en-GB" sz="1100" b="0" strike="noStrike" spc="-1">
              <a:latin typeface="Times New Roman"/>
            </a:endParaRPr>
          </a:p>
        </xdr:txBody>
      </xdr:sp>
      <xdr:sp macro="" textlink="">
        <xdr:nvSpPr>
          <xdr:cNvPr id="5" name="TextBox 5">
            <a:extLst>
              <a:ext uri="{FF2B5EF4-FFF2-40B4-BE49-F238E27FC236}">
                <a16:creationId xmlns:a16="http://schemas.microsoft.com/office/drawing/2014/main" id="{00000000-0008-0000-0000-000005000000}"/>
              </a:ext>
            </a:extLst>
          </xdr:cNvPr>
          <xdr:cNvSpPr/>
        </xdr:nvSpPr>
        <xdr:spPr>
          <a:xfrm>
            <a:off x="11883960" y="2226600"/>
            <a:ext cx="1142640" cy="63324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Total revenue growth rate %</a:t>
            </a:r>
            <a:endParaRPr lang="en-GB" sz="1100" b="0" strike="noStrike" spc="-1">
              <a:latin typeface="Times New Roman"/>
            </a:endParaRPr>
          </a:p>
        </xdr:txBody>
      </xdr:sp>
      <xdr:sp macro="" textlink="">
        <xdr:nvSpPr>
          <xdr:cNvPr id="6" name="TextBox 6">
            <a:extLst>
              <a:ext uri="{FF2B5EF4-FFF2-40B4-BE49-F238E27FC236}">
                <a16:creationId xmlns:a16="http://schemas.microsoft.com/office/drawing/2014/main" id="{00000000-0008-0000-0000-000006000000}"/>
              </a:ext>
            </a:extLst>
          </xdr:cNvPr>
          <xdr:cNvSpPr/>
        </xdr:nvSpPr>
        <xdr:spPr>
          <a:xfrm>
            <a:off x="9741960" y="2234160"/>
            <a:ext cx="1142640" cy="63324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Previous year revenue X (1+ growth rate)</a:t>
            </a:r>
            <a:endParaRPr lang="en-GB" sz="1100" b="0" strike="noStrike" spc="-1">
              <a:latin typeface="Times New Roman"/>
            </a:endParaRPr>
          </a:p>
        </xdr:txBody>
      </xdr:sp>
      <xdr:sp macro="" textlink="">
        <xdr:nvSpPr>
          <xdr:cNvPr id="7" name="TextBox 7">
            <a:extLst>
              <a:ext uri="{FF2B5EF4-FFF2-40B4-BE49-F238E27FC236}">
                <a16:creationId xmlns:a16="http://schemas.microsoft.com/office/drawing/2014/main" id="{00000000-0008-0000-0000-000007000000}"/>
              </a:ext>
            </a:extLst>
          </xdr:cNvPr>
          <xdr:cNvSpPr/>
        </xdr:nvSpPr>
        <xdr:spPr>
          <a:xfrm>
            <a:off x="7216200" y="2188800"/>
            <a:ext cx="1142640" cy="63324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Projected revenue</a:t>
            </a:r>
            <a:endParaRPr lang="en-GB" sz="1100" b="0" strike="noStrike" spc="-1">
              <a:latin typeface="Times New Roman"/>
            </a:endParaRPr>
          </a:p>
        </xdr:txBody>
      </xdr:sp>
      <xdr:cxnSp macro="">
        <xdr:nvCxnSpPr>
          <xdr:cNvPr id="8" name="Straight Arrow Connector 9">
            <a:extLst>
              <a:ext uri="{FF2B5EF4-FFF2-40B4-BE49-F238E27FC236}">
                <a16:creationId xmlns:a16="http://schemas.microsoft.com/office/drawing/2014/main" id="{00000000-0008-0000-0000-000008000000}"/>
              </a:ext>
            </a:extLst>
          </xdr:cNvPr>
          <xdr:cNvCxnSpPr/>
        </xdr:nvCxnSpPr>
        <xdr:spPr>
          <a:xfrm>
            <a:off x="8582760" y="2445120"/>
            <a:ext cx="911520" cy="360"/>
          </a:xfrm>
          <a:prstGeom prst="straightConnector1">
            <a:avLst/>
          </a:prstGeom>
          <a:ln>
            <a:solidFill>
              <a:srgbClr val="4472C4"/>
            </a:solidFill>
            <a:tailEnd type="triangle" w="med" len="med"/>
          </a:ln>
        </xdr:spPr>
      </xdr:cxnSp>
      <xdr:cxnSp macro="">
        <xdr:nvCxnSpPr>
          <xdr:cNvPr id="9" name="Straight Arrow Connector 11">
            <a:extLst>
              <a:ext uri="{FF2B5EF4-FFF2-40B4-BE49-F238E27FC236}">
                <a16:creationId xmlns:a16="http://schemas.microsoft.com/office/drawing/2014/main" id="{00000000-0008-0000-0000-000009000000}"/>
              </a:ext>
            </a:extLst>
          </xdr:cNvPr>
          <xdr:cNvCxnSpPr/>
        </xdr:nvCxnSpPr>
        <xdr:spPr>
          <a:xfrm>
            <a:off x="10924560" y="2490120"/>
            <a:ext cx="911520" cy="360"/>
          </a:xfrm>
          <a:prstGeom prst="straightConnector1">
            <a:avLst/>
          </a:prstGeom>
          <a:ln>
            <a:solidFill>
              <a:srgbClr val="4472C4"/>
            </a:solidFill>
            <a:tailEnd type="triangle" w="med" len="med"/>
          </a:ln>
        </xdr:spPr>
      </xdr:cxnSp>
      <xdr:sp macro="" textlink="">
        <xdr:nvSpPr>
          <xdr:cNvPr id="10" name="Right Brace 12">
            <a:extLst>
              <a:ext uri="{FF2B5EF4-FFF2-40B4-BE49-F238E27FC236}">
                <a16:creationId xmlns:a16="http://schemas.microsoft.com/office/drawing/2014/main" id="{00000000-0008-0000-0000-00000A000000}"/>
              </a:ext>
            </a:extLst>
          </xdr:cNvPr>
          <xdr:cNvSpPr/>
        </xdr:nvSpPr>
        <xdr:spPr>
          <a:xfrm rot="16200000" flipV="1">
            <a:off x="12314520" y="2439000"/>
            <a:ext cx="357840" cy="1418400"/>
          </a:xfrm>
          <a:prstGeom prst="rightBrace">
            <a:avLst>
              <a:gd name="adj1" fmla="val 8333"/>
              <a:gd name="adj2" fmla="val 50000"/>
            </a:avLst>
          </a:prstGeom>
          <a:noFill/>
          <a:ln>
            <a:solidFill>
              <a:srgbClr val="4472C4"/>
            </a:solidFill>
          </a:ln>
        </xdr:spPr>
        <xdr:style>
          <a:lnRef idx="1">
            <a:schemeClr val="accent1"/>
          </a:lnRef>
          <a:fillRef idx="0">
            <a:schemeClr val="accent1"/>
          </a:fillRef>
          <a:effectRef idx="0">
            <a:schemeClr val="accent1"/>
          </a:effectRef>
          <a:fontRef idx="minor"/>
        </xdr:style>
      </xdr:sp>
    </xdr:grpSp>
    <xdr:clientData/>
  </xdr:twoCellAnchor>
  <xdr:twoCellAnchor>
    <xdr:from>
      <xdr:col>0</xdr:col>
      <xdr:colOff>434520</xdr:colOff>
      <xdr:row>11</xdr:row>
      <xdr:rowOff>122040</xdr:rowOff>
    </xdr:from>
    <xdr:to>
      <xdr:col>0</xdr:col>
      <xdr:colOff>4472640</xdr:colOff>
      <xdr:row>30</xdr:row>
      <xdr:rowOff>174960</xdr:rowOff>
    </xdr:to>
    <xdr:grpSp>
      <xdr:nvGrpSpPr>
        <xdr:cNvPr id="11" name="Group 65">
          <a:extLst>
            <a:ext uri="{FF2B5EF4-FFF2-40B4-BE49-F238E27FC236}">
              <a16:creationId xmlns:a16="http://schemas.microsoft.com/office/drawing/2014/main" id="{00000000-0008-0000-0000-00000B000000}"/>
            </a:ext>
          </a:extLst>
        </xdr:cNvPr>
        <xdr:cNvGrpSpPr/>
      </xdr:nvGrpSpPr>
      <xdr:grpSpPr>
        <a:xfrm>
          <a:off x="434520" y="2248020"/>
          <a:ext cx="4038120" cy="3527640"/>
          <a:chOff x="434520" y="2226960"/>
          <a:chExt cx="4038120" cy="3491640"/>
        </a:xfrm>
      </xdr:grpSpPr>
      <xdr:sp macro="" textlink="">
        <xdr:nvSpPr>
          <xdr:cNvPr id="12" name="TextBox 14">
            <a:extLst>
              <a:ext uri="{FF2B5EF4-FFF2-40B4-BE49-F238E27FC236}">
                <a16:creationId xmlns:a16="http://schemas.microsoft.com/office/drawing/2014/main" id="{00000000-0008-0000-0000-00000C000000}"/>
              </a:ext>
            </a:extLst>
          </xdr:cNvPr>
          <xdr:cNvSpPr/>
        </xdr:nvSpPr>
        <xdr:spPr>
          <a:xfrm>
            <a:off x="434520" y="2766960"/>
            <a:ext cx="1569240" cy="201492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Nike Group:</a:t>
            </a:r>
            <a:endParaRPr lang="en-GB" sz="1100" b="0" strike="noStrike" spc="-1">
              <a:latin typeface="Times New Roman"/>
            </a:endParaRPr>
          </a:p>
          <a:p>
            <a:pPr>
              <a:lnSpc>
                <a:spcPct val="100000"/>
              </a:lnSpc>
            </a:pPr>
            <a:r>
              <a:rPr lang="en-US" sz="1100" b="0" strike="noStrike" spc="-1">
                <a:solidFill>
                  <a:schemeClr val="dk1"/>
                </a:solidFill>
                <a:latin typeface="Calibri"/>
              </a:rPr>
              <a:t>Revenue</a:t>
            </a:r>
            <a:endParaRPr lang="en-GB" sz="1100" b="0" strike="noStrike" spc="-1">
              <a:latin typeface="Times New Roman"/>
            </a:endParaRPr>
          </a:p>
          <a:p>
            <a:pPr>
              <a:lnSpc>
                <a:spcPct val="100000"/>
              </a:lnSpc>
            </a:pPr>
            <a:r>
              <a:rPr lang="en-US" sz="1100" b="0" strike="noStrike" spc="-1">
                <a:solidFill>
                  <a:schemeClr val="dk1"/>
                </a:solidFill>
                <a:latin typeface="Calibri"/>
              </a:rPr>
              <a:t>EBITDA</a:t>
            </a:r>
            <a:endParaRPr lang="en-GB" sz="1100" b="0" strike="noStrike" spc="-1">
              <a:latin typeface="Times New Roman"/>
            </a:endParaRPr>
          </a:p>
          <a:p>
            <a:pPr>
              <a:lnSpc>
                <a:spcPct val="100000"/>
              </a:lnSpc>
            </a:pPr>
            <a:r>
              <a:rPr lang="en-US" sz="1100" b="0" strike="noStrike" spc="-1">
                <a:solidFill>
                  <a:schemeClr val="dk1"/>
                </a:solidFill>
                <a:latin typeface="Calibri"/>
              </a:rPr>
              <a:t>PPE</a:t>
            </a:r>
            <a:endParaRPr lang="en-GB" sz="1100" b="0" strike="noStrike" spc="-1">
              <a:latin typeface="Times New Roman"/>
            </a:endParaRPr>
          </a:p>
          <a:p>
            <a:pPr>
              <a:lnSpc>
                <a:spcPct val="100000"/>
              </a:lnSpc>
            </a:pPr>
            <a:r>
              <a:rPr lang="en-US" sz="1100" b="0" strike="noStrike" spc="-1">
                <a:solidFill>
                  <a:schemeClr val="dk1"/>
                </a:solidFill>
                <a:latin typeface="Calibri"/>
              </a:rPr>
              <a:t>Capex</a:t>
            </a:r>
            <a:endParaRPr lang="en-GB" sz="1100" b="0" strike="noStrike" spc="-1">
              <a:latin typeface="Times New Roman"/>
            </a:endParaRPr>
          </a:p>
          <a:p>
            <a:pPr>
              <a:lnSpc>
                <a:spcPct val="100000"/>
              </a:lnSpc>
            </a:pPr>
            <a:r>
              <a:rPr lang="en-US" sz="1100" b="0" strike="noStrike" spc="-1">
                <a:solidFill>
                  <a:schemeClr val="dk1"/>
                </a:solidFill>
                <a:latin typeface="Calibri"/>
              </a:rPr>
              <a:t>Depreciation &amp; Amortization</a:t>
            </a:r>
            <a:endParaRPr lang="en-GB" sz="1100" b="0" strike="noStrike" spc="-1">
              <a:latin typeface="Times New Roman"/>
            </a:endParaRPr>
          </a:p>
          <a:p>
            <a:pPr>
              <a:lnSpc>
                <a:spcPct val="100000"/>
              </a:lnSpc>
            </a:pPr>
            <a:r>
              <a:rPr lang="en-US" sz="1100" b="0" strike="noStrike" spc="-1">
                <a:solidFill>
                  <a:schemeClr val="dk1"/>
                </a:solidFill>
                <a:latin typeface="Calibri"/>
              </a:rPr>
              <a:t>EBIT</a:t>
            </a:r>
            <a:endParaRPr lang="en-GB" sz="1100" b="0" strike="noStrike" spc="-1">
              <a:latin typeface="Times New Roman"/>
            </a:endParaRPr>
          </a:p>
        </xdr:txBody>
      </xdr:sp>
      <xdr:sp macro="" textlink="">
        <xdr:nvSpPr>
          <xdr:cNvPr id="13" name="TextBox 15">
            <a:extLst>
              <a:ext uri="{FF2B5EF4-FFF2-40B4-BE49-F238E27FC236}">
                <a16:creationId xmlns:a16="http://schemas.microsoft.com/office/drawing/2014/main" id="{00000000-0008-0000-0000-00000D000000}"/>
              </a:ext>
            </a:extLst>
          </xdr:cNvPr>
          <xdr:cNvSpPr/>
        </xdr:nvSpPr>
        <xdr:spPr>
          <a:xfrm>
            <a:off x="3444120" y="2226960"/>
            <a:ext cx="1028520" cy="35280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North America</a:t>
            </a:r>
            <a:endParaRPr lang="en-GB" sz="1100" b="0" strike="noStrike" spc="-1">
              <a:latin typeface="Times New Roman"/>
            </a:endParaRPr>
          </a:p>
        </xdr:txBody>
      </xdr:sp>
      <xdr:sp macro="" textlink="">
        <xdr:nvSpPr>
          <xdr:cNvPr id="14" name="TextBox 16">
            <a:extLst>
              <a:ext uri="{FF2B5EF4-FFF2-40B4-BE49-F238E27FC236}">
                <a16:creationId xmlns:a16="http://schemas.microsoft.com/office/drawing/2014/main" id="{00000000-0008-0000-0000-00000E000000}"/>
              </a:ext>
            </a:extLst>
          </xdr:cNvPr>
          <xdr:cNvSpPr/>
        </xdr:nvSpPr>
        <xdr:spPr>
          <a:xfrm>
            <a:off x="3444120" y="2818800"/>
            <a:ext cx="1028520" cy="83088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Europe, Middle East &amp; Africa</a:t>
            </a:r>
            <a:endParaRPr lang="en-GB" sz="1100" b="0" strike="noStrike" spc="-1">
              <a:latin typeface="Times New Roman"/>
            </a:endParaRPr>
          </a:p>
        </xdr:txBody>
      </xdr:sp>
      <xdr:sp macro="" textlink="">
        <xdr:nvSpPr>
          <xdr:cNvPr id="15" name="TextBox 17">
            <a:extLst>
              <a:ext uri="{FF2B5EF4-FFF2-40B4-BE49-F238E27FC236}">
                <a16:creationId xmlns:a16="http://schemas.microsoft.com/office/drawing/2014/main" id="{00000000-0008-0000-0000-00000F000000}"/>
              </a:ext>
            </a:extLst>
          </xdr:cNvPr>
          <xdr:cNvSpPr/>
        </xdr:nvSpPr>
        <xdr:spPr>
          <a:xfrm>
            <a:off x="3444120" y="3816360"/>
            <a:ext cx="1028520" cy="35280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Greater China</a:t>
            </a:r>
            <a:endParaRPr lang="en-GB" sz="1100" b="0" strike="noStrike" spc="-1">
              <a:latin typeface="Times New Roman"/>
            </a:endParaRPr>
          </a:p>
        </xdr:txBody>
      </xdr:sp>
      <xdr:sp macro="" textlink="">
        <xdr:nvSpPr>
          <xdr:cNvPr id="16" name="TextBox 18">
            <a:extLst>
              <a:ext uri="{FF2B5EF4-FFF2-40B4-BE49-F238E27FC236}">
                <a16:creationId xmlns:a16="http://schemas.microsoft.com/office/drawing/2014/main" id="{00000000-0008-0000-0000-000010000000}"/>
              </a:ext>
            </a:extLst>
          </xdr:cNvPr>
          <xdr:cNvSpPr/>
        </xdr:nvSpPr>
        <xdr:spPr>
          <a:xfrm>
            <a:off x="3429000" y="4545000"/>
            <a:ext cx="1028520" cy="66456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Asia Pacific &amp; Latin America</a:t>
            </a:r>
            <a:endParaRPr lang="en-GB" sz="1100" b="0" strike="noStrike" spc="-1">
              <a:latin typeface="Times New Roman"/>
            </a:endParaRPr>
          </a:p>
        </xdr:txBody>
      </xdr:sp>
      <xdr:sp macro="" textlink="">
        <xdr:nvSpPr>
          <xdr:cNvPr id="17" name="TextBox 19">
            <a:extLst>
              <a:ext uri="{FF2B5EF4-FFF2-40B4-BE49-F238E27FC236}">
                <a16:creationId xmlns:a16="http://schemas.microsoft.com/office/drawing/2014/main" id="{00000000-0008-0000-0000-000011000000}"/>
              </a:ext>
            </a:extLst>
          </xdr:cNvPr>
          <xdr:cNvSpPr/>
        </xdr:nvSpPr>
        <xdr:spPr>
          <a:xfrm>
            <a:off x="3429000" y="5365800"/>
            <a:ext cx="1028520" cy="35280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Converse</a:t>
            </a:r>
            <a:endParaRPr lang="en-GB" sz="1100" b="0" strike="noStrike" spc="-1">
              <a:latin typeface="Times New Roman"/>
            </a:endParaRPr>
          </a:p>
        </xdr:txBody>
      </xdr:sp>
      <xdr:cxnSp macro="">
        <xdr:nvCxnSpPr>
          <xdr:cNvPr id="18" name="Elbow Connector 21">
            <a:extLst>
              <a:ext uri="{FF2B5EF4-FFF2-40B4-BE49-F238E27FC236}">
                <a16:creationId xmlns:a16="http://schemas.microsoft.com/office/drawing/2014/main" id="{00000000-0008-0000-0000-000012000000}"/>
              </a:ext>
            </a:extLst>
          </xdr:cNvPr>
          <xdr:cNvCxnSpPr/>
        </xdr:nvCxnSpPr>
        <xdr:spPr>
          <a:xfrm rot="5400000" flipH="1" flipV="1">
            <a:off x="1967400" y="2527560"/>
            <a:ext cx="1444320" cy="1257840"/>
          </a:xfrm>
          <a:prstGeom prst="bentConnector3">
            <a:avLst>
              <a:gd name="adj1" fmla="val 49987"/>
            </a:avLst>
          </a:prstGeom>
          <a:ln>
            <a:solidFill>
              <a:srgbClr val="4472C4"/>
            </a:solidFill>
            <a:tailEnd type="triangle" w="med" len="med"/>
          </a:ln>
        </xdr:spPr>
      </xdr:cxnSp>
      <xdr:cxnSp macro="">
        <xdr:nvCxnSpPr>
          <xdr:cNvPr id="19" name="Elbow Connector 22">
            <a:extLst>
              <a:ext uri="{FF2B5EF4-FFF2-40B4-BE49-F238E27FC236}">
                <a16:creationId xmlns:a16="http://schemas.microsoft.com/office/drawing/2014/main" id="{00000000-0008-0000-0000-000013000000}"/>
              </a:ext>
            </a:extLst>
          </xdr:cNvPr>
          <xdr:cNvCxnSpPr/>
        </xdr:nvCxnSpPr>
        <xdr:spPr>
          <a:xfrm flipV="1">
            <a:off x="2076120" y="3234240"/>
            <a:ext cx="1227240" cy="644400"/>
          </a:xfrm>
          <a:prstGeom prst="bentConnector3">
            <a:avLst>
              <a:gd name="adj1" fmla="val 50000"/>
            </a:avLst>
          </a:prstGeom>
          <a:ln>
            <a:solidFill>
              <a:srgbClr val="4472C4"/>
            </a:solidFill>
            <a:tailEnd type="triangle" w="med" len="med"/>
          </a:ln>
        </xdr:spPr>
      </xdr:cxnSp>
      <xdr:cxnSp macro="">
        <xdr:nvCxnSpPr>
          <xdr:cNvPr id="20" name="Elbow Connector 25">
            <a:extLst>
              <a:ext uri="{FF2B5EF4-FFF2-40B4-BE49-F238E27FC236}">
                <a16:creationId xmlns:a16="http://schemas.microsoft.com/office/drawing/2014/main" id="{00000000-0008-0000-0000-000014000000}"/>
              </a:ext>
            </a:extLst>
          </xdr:cNvPr>
          <xdr:cNvCxnSpPr/>
        </xdr:nvCxnSpPr>
        <xdr:spPr>
          <a:xfrm>
            <a:off x="2068560" y="3868200"/>
            <a:ext cx="1242360" cy="135360"/>
          </a:xfrm>
          <a:prstGeom prst="bentConnector3">
            <a:avLst>
              <a:gd name="adj1" fmla="val 50000"/>
            </a:avLst>
          </a:prstGeom>
          <a:ln>
            <a:solidFill>
              <a:srgbClr val="4472C4"/>
            </a:solidFill>
            <a:tailEnd type="triangle" w="med" len="med"/>
          </a:ln>
        </xdr:spPr>
      </xdr:cxnSp>
      <xdr:cxnSp macro="">
        <xdr:nvCxnSpPr>
          <xdr:cNvPr id="21" name="Elbow Connector 29">
            <a:extLst>
              <a:ext uri="{FF2B5EF4-FFF2-40B4-BE49-F238E27FC236}">
                <a16:creationId xmlns:a16="http://schemas.microsoft.com/office/drawing/2014/main" id="{00000000-0008-0000-0000-000015000000}"/>
              </a:ext>
            </a:extLst>
          </xdr:cNvPr>
          <xdr:cNvCxnSpPr/>
        </xdr:nvCxnSpPr>
        <xdr:spPr>
          <a:xfrm>
            <a:off x="2072520" y="3881160"/>
            <a:ext cx="1265400" cy="748440"/>
          </a:xfrm>
          <a:prstGeom prst="bentConnector3">
            <a:avLst>
              <a:gd name="adj1" fmla="val 50000"/>
            </a:avLst>
          </a:prstGeom>
          <a:ln>
            <a:solidFill>
              <a:srgbClr val="4472C4"/>
            </a:solidFill>
            <a:tailEnd type="triangle" w="med" len="med"/>
          </a:ln>
        </xdr:spPr>
      </xdr:cxnSp>
      <xdr:cxnSp macro="">
        <xdr:nvCxnSpPr>
          <xdr:cNvPr id="22" name="Elbow Connector 53">
            <a:extLst>
              <a:ext uri="{FF2B5EF4-FFF2-40B4-BE49-F238E27FC236}">
                <a16:creationId xmlns:a16="http://schemas.microsoft.com/office/drawing/2014/main" id="{00000000-0008-0000-0000-000016000000}"/>
              </a:ext>
            </a:extLst>
          </xdr:cNvPr>
          <xdr:cNvCxnSpPr/>
        </xdr:nvCxnSpPr>
        <xdr:spPr>
          <a:xfrm rot="16200000" flipH="1">
            <a:off x="1962000" y="4040640"/>
            <a:ext cx="1486080" cy="1166400"/>
          </a:xfrm>
          <a:prstGeom prst="bentConnector3">
            <a:avLst>
              <a:gd name="adj1" fmla="val 50012"/>
            </a:avLst>
          </a:prstGeom>
          <a:ln>
            <a:solidFill>
              <a:srgbClr val="4472C4"/>
            </a:solidFill>
            <a:tailEnd type="triangle" w="med" len="med"/>
          </a:ln>
        </xdr:spPr>
      </xdr:cxnSp>
    </xdr:grpSp>
    <xdr:clientData/>
  </xdr:twoCellAnchor>
  <xdr:twoCellAnchor>
    <xdr:from>
      <xdr:col>0</xdr:col>
      <xdr:colOff>4472640</xdr:colOff>
      <xdr:row>8</xdr:row>
      <xdr:rowOff>0</xdr:rowOff>
    </xdr:from>
    <xdr:to>
      <xdr:col>0</xdr:col>
      <xdr:colOff>6232680</xdr:colOff>
      <xdr:row>14</xdr:row>
      <xdr:rowOff>7200</xdr:rowOff>
    </xdr:to>
    <xdr:grpSp>
      <xdr:nvGrpSpPr>
        <xdr:cNvPr id="23" name="Group 109">
          <a:extLst>
            <a:ext uri="{FF2B5EF4-FFF2-40B4-BE49-F238E27FC236}">
              <a16:creationId xmlns:a16="http://schemas.microsoft.com/office/drawing/2014/main" id="{00000000-0008-0000-0000-000017000000}"/>
            </a:ext>
          </a:extLst>
        </xdr:cNvPr>
        <xdr:cNvGrpSpPr/>
      </xdr:nvGrpSpPr>
      <xdr:grpSpPr>
        <a:xfrm>
          <a:off x="4472640" y="1577340"/>
          <a:ext cx="1760040" cy="1104480"/>
          <a:chOff x="4472640" y="1562040"/>
          <a:chExt cx="1760040" cy="1092960"/>
        </a:xfrm>
      </xdr:grpSpPr>
      <xdr:cxnSp macro="">
        <xdr:nvCxnSpPr>
          <xdr:cNvPr id="24" name="Elbow Connector 71">
            <a:extLst>
              <a:ext uri="{FF2B5EF4-FFF2-40B4-BE49-F238E27FC236}">
                <a16:creationId xmlns:a16="http://schemas.microsoft.com/office/drawing/2014/main" id="{00000000-0008-0000-0000-000018000000}"/>
              </a:ext>
            </a:extLst>
          </xdr:cNvPr>
          <xdr:cNvCxnSpPr/>
        </xdr:nvCxnSpPr>
        <xdr:spPr>
          <a:xfrm>
            <a:off x="4472640" y="2300760"/>
            <a:ext cx="709200" cy="234360"/>
          </a:xfrm>
          <a:prstGeom prst="bentConnector3">
            <a:avLst>
              <a:gd name="adj1" fmla="val 50025"/>
            </a:avLst>
          </a:prstGeom>
          <a:ln>
            <a:solidFill>
              <a:srgbClr val="4472C4"/>
            </a:solidFill>
            <a:tailEnd type="triangle" w="med" len="med"/>
          </a:ln>
        </xdr:spPr>
      </xdr:cxnSp>
      <xdr:grpSp>
        <xdr:nvGrpSpPr>
          <xdr:cNvPr id="25" name="Group 90">
            <a:extLst>
              <a:ext uri="{FF2B5EF4-FFF2-40B4-BE49-F238E27FC236}">
                <a16:creationId xmlns:a16="http://schemas.microsoft.com/office/drawing/2014/main" id="{00000000-0008-0000-0000-000019000000}"/>
              </a:ext>
            </a:extLst>
          </xdr:cNvPr>
          <xdr:cNvGrpSpPr/>
        </xdr:nvGrpSpPr>
        <xdr:grpSpPr>
          <a:xfrm>
            <a:off x="4480560" y="1562040"/>
            <a:ext cx="1752120" cy="1092960"/>
            <a:chOff x="4480560" y="1562040"/>
            <a:chExt cx="1752120" cy="1092960"/>
          </a:xfrm>
        </xdr:grpSpPr>
        <xdr:sp macro="" textlink="">
          <xdr:nvSpPr>
            <xdr:cNvPr id="26" name="TextBox 66">
              <a:extLst>
                <a:ext uri="{FF2B5EF4-FFF2-40B4-BE49-F238E27FC236}">
                  <a16:creationId xmlns:a16="http://schemas.microsoft.com/office/drawing/2014/main" id="{00000000-0008-0000-0000-00001A000000}"/>
                </a:ext>
              </a:extLst>
            </xdr:cNvPr>
            <xdr:cNvSpPr/>
          </xdr:nvSpPr>
          <xdr:spPr>
            <a:xfrm>
              <a:off x="5257800" y="1562040"/>
              <a:ext cx="974880" cy="27864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27" name="TextBox 67">
              <a:extLst>
                <a:ext uri="{FF2B5EF4-FFF2-40B4-BE49-F238E27FC236}">
                  <a16:creationId xmlns:a16="http://schemas.microsoft.com/office/drawing/2014/main" id="{00000000-0008-0000-0000-00001B000000}"/>
                </a:ext>
              </a:extLst>
            </xdr:cNvPr>
            <xdr:cNvSpPr/>
          </xdr:nvSpPr>
          <xdr:spPr>
            <a:xfrm>
              <a:off x="5257800" y="2007000"/>
              <a:ext cx="937080" cy="22572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28" name="TextBox 68">
              <a:extLst>
                <a:ext uri="{FF2B5EF4-FFF2-40B4-BE49-F238E27FC236}">
                  <a16:creationId xmlns:a16="http://schemas.microsoft.com/office/drawing/2014/main" id="{00000000-0008-0000-0000-00001C000000}"/>
                </a:ext>
              </a:extLst>
            </xdr:cNvPr>
            <xdr:cNvSpPr/>
          </xdr:nvSpPr>
          <xdr:spPr>
            <a:xfrm>
              <a:off x="5257800" y="2399040"/>
              <a:ext cx="944640" cy="25596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29" name="Elbow Connector 70">
              <a:extLst>
                <a:ext uri="{FF2B5EF4-FFF2-40B4-BE49-F238E27FC236}">
                  <a16:creationId xmlns:a16="http://schemas.microsoft.com/office/drawing/2014/main" id="{00000000-0008-0000-0000-00001D000000}"/>
                </a:ext>
              </a:extLst>
            </xdr:cNvPr>
            <xdr:cNvCxnSpPr/>
          </xdr:nvCxnSpPr>
          <xdr:spPr>
            <a:xfrm flipV="1">
              <a:off x="4480560" y="1697760"/>
              <a:ext cx="693720" cy="588240"/>
            </a:xfrm>
            <a:prstGeom prst="bentConnector3">
              <a:avLst>
                <a:gd name="adj1" fmla="val 50000"/>
              </a:avLst>
            </a:prstGeom>
            <a:ln>
              <a:solidFill>
                <a:srgbClr val="4472C4"/>
              </a:solidFill>
              <a:tailEnd type="triangle" w="med" len="med"/>
            </a:ln>
          </xdr:spPr>
        </xdr:cxnSp>
        <xdr:cxnSp macro="">
          <xdr:nvCxnSpPr>
            <xdr:cNvPr id="30" name="Elbow Connector 76">
              <a:extLst>
                <a:ext uri="{FF2B5EF4-FFF2-40B4-BE49-F238E27FC236}">
                  <a16:creationId xmlns:a16="http://schemas.microsoft.com/office/drawing/2014/main" id="{00000000-0008-0000-0000-00001E000000}"/>
                </a:ext>
              </a:extLst>
            </xdr:cNvPr>
            <xdr:cNvCxnSpPr/>
          </xdr:nvCxnSpPr>
          <xdr:spPr>
            <a:xfrm flipV="1">
              <a:off x="4495680" y="2097360"/>
              <a:ext cx="663120" cy="196200"/>
            </a:xfrm>
            <a:prstGeom prst="bentConnector3">
              <a:avLst>
                <a:gd name="adj1" fmla="val 50027"/>
              </a:avLst>
            </a:prstGeom>
            <a:ln>
              <a:solidFill>
                <a:srgbClr val="4472C4"/>
              </a:solidFill>
              <a:tailEnd type="triangle" w="med" len="med"/>
            </a:ln>
          </xdr:spPr>
        </xdr:cxnSp>
      </xdr:grpSp>
    </xdr:grpSp>
    <xdr:clientData/>
  </xdr:twoCellAnchor>
  <xdr:twoCellAnchor>
    <xdr:from>
      <xdr:col>0</xdr:col>
      <xdr:colOff>4480560</xdr:colOff>
      <xdr:row>14</xdr:row>
      <xdr:rowOff>68760</xdr:rowOff>
    </xdr:from>
    <xdr:to>
      <xdr:col>0</xdr:col>
      <xdr:colOff>6278400</xdr:colOff>
      <xdr:row>20</xdr:row>
      <xdr:rowOff>75600</xdr:rowOff>
    </xdr:to>
    <xdr:grpSp>
      <xdr:nvGrpSpPr>
        <xdr:cNvPr id="31" name="Group 172">
          <a:extLst>
            <a:ext uri="{FF2B5EF4-FFF2-40B4-BE49-F238E27FC236}">
              <a16:creationId xmlns:a16="http://schemas.microsoft.com/office/drawing/2014/main" id="{00000000-0008-0000-0000-00001F000000}"/>
            </a:ext>
          </a:extLst>
        </xdr:cNvPr>
        <xdr:cNvGrpSpPr/>
      </xdr:nvGrpSpPr>
      <xdr:grpSpPr>
        <a:xfrm>
          <a:off x="4480560" y="2743380"/>
          <a:ext cx="1797840" cy="1104120"/>
          <a:chOff x="4480560" y="2716560"/>
          <a:chExt cx="1797840" cy="1092960"/>
        </a:xfrm>
      </xdr:grpSpPr>
      <xdr:grpSp>
        <xdr:nvGrpSpPr>
          <xdr:cNvPr id="32" name="Group 145">
            <a:extLst>
              <a:ext uri="{FF2B5EF4-FFF2-40B4-BE49-F238E27FC236}">
                <a16:creationId xmlns:a16="http://schemas.microsoft.com/office/drawing/2014/main" id="{00000000-0008-0000-0000-000020000000}"/>
              </a:ext>
            </a:extLst>
          </xdr:cNvPr>
          <xdr:cNvGrpSpPr/>
        </xdr:nvGrpSpPr>
        <xdr:grpSpPr>
          <a:xfrm>
            <a:off x="4488120" y="2716560"/>
            <a:ext cx="1790280" cy="1092960"/>
            <a:chOff x="4488120" y="2716560"/>
            <a:chExt cx="1790280" cy="1092960"/>
          </a:xfrm>
        </xdr:grpSpPr>
        <xdr:sp macro="" textlink="">
          <xdr:nvSpPr>
            <xdr:cNvPr id="33" name="TextBox 146">
              <a:extLst>
                <a:ext uri="{FF2B5EF4-FFF2-40B4-BE49-F238E27FC236}">
                  <a16:creationId xmlns:a16="http://schemas.microsoft.com/office/drawing/2014/main" id="{00000000-0008-0000-0000-000021000000}"/>
                </a:ext>
              </a:extLst>
            </xdr:cNvPr>
            <xdr:cNvSpPr/>
          </xdr:nvSpPr>
          <xdr:spPr>
            <a:xfrm>
              <a:off x="5303520" y="2716560"/>
              <a:ext cx="974880" cy="27864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34" name="TextBox 147">
              <a:extLst>
                <a:ext uri="{FF2B5EF4-FFF2-40B4-BE49-F238E27FC236}">
                  <a16:creationId xmlns:a16="http://schemas.microsoft.com/office/drawing/2014/main" id="{00000000-0008-0000-0000-000022000000}"/>
                </a:ext>
              </a:extLst>
            </xdr:cNvPr>
            <xdr:cNvSpPr/>
          </xdr:nvSpPr>
          <xdr:spPr>
            <a:xfrm>
              <a:off x="5303520" y="3161520"/>
              <a:ext cx="937080" cy="22608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35" name="TextBox 148">
              <a:extLst>
                <a:ext uri="{FF2B5EF4-FFF2-40B4-BE49-F238E27FC236}">
                  <a16:creationId xmlns:a16="http://schemas.microsoft.com/office/drawing/2014/main" id="{00000000-0008-0000-0000-000023000000}"/>
                </a:ext>
              </a:extLst>
            </xdr:cNvPr>
            <xdr:cNvSpPr/>
          </xdr:nvSpPr>
          <xdr:spPr>
            <a:xfrm>
              <a:off x="5303520" y="3553560"/>
              <a:ext cx="944640" cy="25596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36" name="Elbow Connector 149">
              <a:extLst>
                <a:ext uri="{FF2B5EF4-FFF2-40B4-BE49-F238E27FC236}">
                  <a16:creationId xmlns:a16="http://schemas.microsoft.com/office/drawing/2014/main" id="{00000000-0008-0000-0000-000024000000}"/>
                </a:ext>
              </a:extLst>
            </xdr:cNvPr>
            <xdr:cNvCxnSpPr/>
          </xdr:nvCxnSpPr>
          <xdr:spPr>
            <a:xfrm flipV="1">
              <a:off x="4526280" y="2851920"/>
              <a:ext cx="693720" cy="83520"/>
            </a:xfrm>
            <a:prstGeom prst="bentConnector3">
              <a:avLst>
                <a:gd name="adj1" fmla="val 50000"/>
              </a:avLst>
            </a:prstGeom>
            <a:ln>
              <a:solidFill>
                <a:srgbClr val="4472C4"/>
              </a:solidFill>
              <a:tailEnd type="triangle" w="med" len="med"/>
            </a:ln>
          </xdr:spPr>
        </xdr:cxnSp>
        <xdr:cxnSp macro="">
          <xdr:nvCxnSpPr>
            <xdr:cNvPr id="37" name="Elbow Connector 150">
              <a:extLst>
                <a:ext uri="{FF2B5EF4-FFF2-40B4-BE49-F238E27FC236}">
                  <a16:creationId xmlns:a16="http://schemas.microsoft.com/office/drawing/2014/main" id="{00000000-0008-0000-0000-000025000000}"/>
                </a:ext>
              </a:extLst>
            </xdr:cNvPr>
            <xdr:cNvCxnSpPr/>
          </xdr:nvCxnSpPr>
          <xdr:spPr>
            <a:xfrm>
              <a:off x="4488120" y="2935080"/>
              <a:ext cx="716400" cy="317160"/>
            </a:xfrm>
            <a:prstGeom prst="bentConnector3">
              <a:avLst>
                <a:gd name="adj1" fmla="val 50025"/>
              </a:avLst>
            </a:prstGeom>
            <a:ln>
              <a:solidFill>
                <a:srgbClr val="4472C4"/>
              </a:solidFill>
              <a:tailEnd type="triangle" w="med" len="med"/>
            </a:ln>
          </xdr:spPr>
        </xdr:cxnSp>
      </xdr:grpSp>
      <xdr:cxnSp macro="">
        <xdr:nvCxnSpPr>
          <xdr:cNvPr id="38" name="Elbow Connector 162">
            <a:extLst>
              <a:ext uri="{FF2B5EF4-FFF2-40B4-BE49-F238E27FC236}">
                <a16:creationId xmlns:a16="http://schemas.microsoft.com/office/drawing/2014/main" id="{00000000-0008-0000-0000-000026000000}"/>
              </a:ext>
            </a:extLst>
          </xdr:cNvPr>
          <xdr:cNvCxnSpPr/>
        </xdr:nvCxnSpPr>
        <xdr:spPr>
          <a:xfrm>
            <a:off x="4480560" y="2927520"/>
            <a:ext cx="754560" cy="739440"/>
          </a:xfrm>
          <a:prstGeom prst="bentConnector3">
            <a:avLst>
              <a:gd name="adj1" fmla="val 50023"/>
            </a:avLst>
          </a:prstGeom>
          <a:ln>
            <a:solidFill>
              <a:srgbClr val="4472C4"/>
            </a:solidFill>
            <a:tailEnd type="triangle" w="med" len="med"/>
          </a:ln>
        </xdr:spPr>
      </xdr:cxnSp>
    </xdr:grpSp>
    <xdr:clientData/>
  </xdr:twoCellAnchor>
  <xdr:twoCellAnchor>
    <xdr:from>
      <xdr:col>0</xdr:col>
      <xdr:colOff>4495680</xdr:colOff>
      <xdr:row>20</xdr:row>
      <xdr:rowOff>122040</xdr:rowOff>
    </xdr:from>
    <xdr:to>
      <xdr:col>0</xdr:col>
      <xdr:colOff>6438600</xdr:colOff>
      <xdr:row>26</xdr:row>
      <xdr:rowOff>129240</xdr:rowOff>
    </xdr:to>
    <xdr:grpSp>
      <xdr:nvGrpSpPr>
        <xdr:cNvPr id="39" name="Group 189">
          <a:extLst>
            <a:ext uri="{FF2B5EF4-FFF2-40B4-BE49-F238E27FC236}">
              <a16:creationId xmlns:a16="http://schemas.microsoft.com/office/drawing/2014/main" id="{00000000-0008-0000-0000-000027000000}"/>
            </a:ext>
          </a:extLst>
        </xdr:cNvPr>
        <xdr:cNvGrpSpPr/>
      </xdr:nvGrpSpPr>
      <xdr:grpSpPr>
        <a:xfrm>
          <a:off x="4495680" y="3893940"/>
          <a:ext cx="1942920" cy="1104480"/>
          <a:chOff x="4495680" y="3855960"/>
          <a:chExt cx="1942920" cy="1092960"/>
        </a:xfrm>
      </xdr:grpSpPr>
      <xdr:grpSp>
        <xdr:nvGrpSpPr>
          <xdr:cNvPr id="40" name="Group 166">
            <a:extLst>
              <a:ext uri="{FF2B5EF4-FFF2-40B4-BE49-F238E27FC236}">
                <a16:creationId xmlns:a16="http://schemas.microsoft.com/office/drawing/2014/main" id="{00000000-0008-0000-0000-000028000000}"/>
              </a:ext>
            </a:extLst>
          </xdr:cNvPr>
          <xdr:cNvGrpSpPr/>
        </xdr:nvGrpSpPr>
        <xdr:grpSpPr>
          <a:xfrm>
            <a:off x="4495680" y="3855960"/>
            <a:ext cx="1942920" cy="1092960"/>
            <a:chOff x="4495680" y="3855960"/>
            <a:chExt cx="1942920" cy="1092960"/>
          </a:xfrm>
        </xdr:grpSpPr>
        <xdr:sp macro="" textlink="">
          <xdr:nvSpPr>
            <xdr:cNvPr id="41" name="TextBox 167">
              <a:extLst>
                <a:ext uri="{FF2B5EF4-FFF2-40B4-BE49-F238E27FC236}">
                  <a16:creationId xmlns:a16="http://schemas.microsoft.com/office/drawing/2014/main" id="{00000000-0008-0000-0000-000029000000}"/>
                </a:ext>
              </a:extLst>
            </xdr:cNvPr>
            <xdr:cNvSpPr/>
          </xdr:nvSpPr>
          <xdr:spPr>
            <a:xfrm>
              <a:off x="5463720" y="3855960"/>
              <a:ext cx="974880" cy="27864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42" name="TextBox 168">
              <a:extLst>
                <a:ext uri="{FF2B5EF4-FFF2-40B4-BE49-F238E27FC236}">
                  <a16:creationId xmlns:a16="http://schemas.microsoft.com/office/drawing/2014/main" id="{00000000-0008-0000-0000-00002A000000}"/>
                </a:ext>
              </a:extLst>
            </xdr:cNvPr>
            <xdr:cNvSpPr/>
          </xdr:nvSpPr>
          <xdr:spPr>
            <a:xfrm>
              <a:off x="5463720" y="4300560"/>
              <a:ext cx="937080" cy="22572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43" name="TextBox 169">
              <a:extLst>
                <a:ext uri="{FF2B5EF4-FFF2-40B4-BE49-F238E27FC236}">
                  <a16:creationId xmlns:a16="http://schemas.microsoft.com/office/drawing/2014/main" id="{00000000-0008-0000-0000-00002B000000}"/>
                </a:ext>
              </a:extLst>
            </xdr:cNvPr>
            <xdr:cNvSpPr/>
          </xdr:nvSpPr>
          <xdr:spPr>
            <a:xfrm>
              <a:off x="5463720" y="4692960"/>
              <a:ext cx="944640" cy="25596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44" name="Elbow Connector 170">
              <a:extLst>
                <a:ext uri="{FF2B5EF4-FFF2-40B4-BE49-F238E27FC236}">
                  <a16:creationId xmlns:a16="http://schemas.microsoft.com/office/drawing/2014/main" id="{00000000-0008-0000-0000-00002C000000}"/>
                </a:ext>
              </a:extLst>
            </xdr:cNvPr>
            <xdr:cNvCxnSpPr/>
          </xdr:nvCxnSpPr>
          <xdr:spPr>
            <a:xfrm flipV="1">
              <a:off x="4510800" y="3961080"/>
              <a:ext cx="853920" cy="91080"/>
            </a:xfrm>
            <a:prstGeom prst="bentConnector3">
              <a:avLst>
                <a:gd name="adj1" fmla="val 50021"/>
              </a:avLst>
            </a:prstGeom>
            <a:ln>
              <a:solidFill>
                <a:srgbClr val="4472C4"/>
              </a:solidFill>
              <a:tailEnd type="triangle" w="med" len="med"/>
            </a:ln>
          </xdr:spPr>
        </xdr:cxnSp>
        <xdr:cxnSp macro="">
          <xdr:nvCxnSpPr>
            <xdr:cNvPr id="45" name="Elbow Connector 171">
              <a:extLst>
                <a:ext uri="{FF2B5EF4-FFF2-40B4-BE49-F238E27FC236}">
                  <a16:creationId xmlns:a16="http://schemas.microsoft.com/office/drawing/2014/main" id="{00000000-0008-0000-0000-00002D000000}"/>
                </a:ext>
              </a:extLst>
            </xdr:cNvPr>
            <xdr:cNvCxnSpPr/>
          </xdr:nvCxnSpPr>
          <xdr:spPr>
            <a:xfrm>
              <a:off x="4495680" y="4051800"/>
              <a:ext cx="884160" cy="362160"/>
            </a:xfrm>
            <a:prstGeom prst="bentConnector3">
              <a:avLst>
                <a:gd name="adj1" fmla="val 50020"/>
              </a:avLst>
            </a:prstGeom>
            <a:ln>
              <a:solidFill>
                <a:srgbClr val="4472C4"/>
              </a:solidFill>
              <a:tailEnd type="triangle" w="med" len="med"/>
            </a:ln>
          </xdr:spPr>
        </xdr:cxnSp>
      </xdr:grpSp>
      <xdr:cxnSp macro="">
        <xdr:nvCxnSpPr>
          <xdr:cNvPr id="46" name="Elbow Connector 174">
            <a:extLst>
              <a:ext uri="{FF2B5EF4-FFF2-40B4-BE49-F238E27FC236}">
                <a16:creationId xmlns:a16="http://schemas.microsoft.com/office/drawing/2014/main" id="{00000000-0008-0000-0000-00002E000000}"/>
              </a:ext>
            </a:extLst>
          </xdr:cNvPr>
          <xdr:cNvCxnSpPr/>
        </xdr:nvCxnSpPr>
        <xdr:spPr>
          <a:xfrm>
            <a:off x="4495680" y="4051800"/>
            <a:ext cx="952920" cy="799560"/>
          </a:xfrm>
          <a:prstGeom prst="bentConnector3">
            <a:avLst>
              <a:gd name="adj1" fmla="val 50000"/>
            </a:avLst>
          </a:prstGeom>
          <a:ln>
            <a:solidFill>
              <a:srgbClr val="4472C4"/>
            </a:solidFill>
            <a:tailEnd type="triangle" w="med" len="med"/>
          </a:ln>
        </xdr:spPr>
      </xdr:cxnSp>
    </xdr:grpSp>
    <xdr:clientData/>
  </xdr:twoCellAnchor>
  <xdr:twoCellAnchor>
    <xdr:from>
      <xdr:col>0</xdr:col>
      <xdr:colOff>4510800</xdr:colOff>
      <xdr:row>26</xdr:row>
      <xdr:rowOff>129240</xdr:rowOff>
    </xdr:from>
    <xdr:to>
      <xdr:col>0</xdr:col>
      <xdr:colOff>7238520</xdr:colOff>
      <xdr:row>33</xdr:row>
      <xdr:rowOff>174600</xdr:rowOff>
    </xdr:to>
    <xdr:grpSp>
      <xdr:nvGrpSpPr>
        <xdr:cNvPr id="47" name="Group 190">
          <a:extLst>
            <a:ext uri="{FF2B5EF4-FFF2-40B4-BE49-F238E27FC236}">
              <a16:creationId xmlns:a16="http://schemas.microsoft.com/office/drawing/2014/main" id="{00000000-0008-0000-0000-00002F000000}"/>
            </a:ext>
          </a:extLst>
        </xdr:cNvPr>
        <xdr:cNvGrpSpPr/>
      </xdr:nvGrpSpPr>
      <xdr:grpSpPr>
        <a:xfrm>
          <a:off x="4510800" y="4998420"/>
          <a:ext cx="2727720" cy="1325520"/>
          <a:chOff x="4510800" y="4948920"/>
          <a:chExt cx="2727720" cy="1312200"/>
        </a:xfrm>
      </xdr:grpSpPr>
      <xdr:grpSp>
        <xdr:nvGrpSpPr>
          <xdr:cNvPr id="48" name="Group 191">
            <a:extLst>
              <a:ext uri="{FF2B5EF4-FFF2-40B4-BE49-F238E27FC236}">
                <a16:creationId xmlns:a16="http://schemas.microsoft.com/office/drawing/2014/main" id="{00000000-0008-0000-0000-000030000000}"/>
              </a:ext>
            </a:extLst>
          </xdr:cNvPr>
          <xdr:cNvGrpSpPr/>
        </xdr:nvGrpSpPr>
        <xdr:grpSpPr>
          <a:xfrm>
            <a:off x="4510800" y="4948920"/>
            <a:ext cx="2727720" cy="1312200"/>
            <a:chOff x="4510800" y="4948920"/>
            <a:chExt cx="2727720" cy="1312200"/>
          </a:xfrm>
        </xdr:grpSpPr>
        <xdr:sp macro="" textlink="">
          <xdr:nvSpPr>
            <xdr:cNvPr id="49" name="TextBox 193">
              <a:extLst>
                <a:ext uri="{FF2B5EF4-FFF2-40B4-BE49-F238E27FC236}">
                  <a16:creationId xmlns:a16="http://schemas.microsoft.com/office/drawing/2014/main" id="{00000000-0008-0000-0000-000031000000}"/>
                </a:ext>
              </a:extLst>
            </xdr:cNvPr>
            <xdr:cNvSpPr/>
          </xdr:nvSpPr>
          <xdr:spPr>
            <a:xfrm>
              <a:off x="6263640" y="5168160"/>
              <a:ext cx="974880" cy="27864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50" name="TextBox 194">
              <a:extLst>
                <a:ext uri="{FF2B5EF4-FFF2-40B4-BE49-F238E27FC236}">
                  <a16:creationId xmlns:a16="http://schemas.microsoft.com/office/drawing/2014/main" id="{00000000-0008-0000-0000-000032000000}"/>
                </a:ext>
              </a:extLst>
            </xdr:cNvPr>
            <xdr:cNvSpPr/>
          </xdr:nvSpPr>
          <xdr:spPr>
            <a:xfrm>
              <a:off x="6263640" y="5613120"/>
              <a:ext cx="937080" cy="22608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51" name="TextBox 195">
              <a:extLst>
                <a:ext uri="{FF2B5EF4-FFF2-40B4-BE49-F238E27FC236}">
                  <a16:creationId xmlns:a16="http://schemas.microsoft.com/office/drawing/2014/main" id="{00000000-0008-0000-0000-000033000000}"/>
                </a:ext>
              </a:extLst>
            </xdr:cNvPr>
            <xdr:cNvSpPr/>
          </xdr:nvSpPr>
          <xdr:spPr>
            <a:xfrm>
              <a:off x="6263640" y="6005160"/>
              <a:ext cx="944640" cy="25596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52" name="Elbow Connector 196">
              <a:extLst>
                <a:ext uri="{FF2B5EF4-FFF2-40B4-BE49-F238E27FC236}">
                  <a16:creationId xmlns:a16="http://schemas.microsoft.com/office/drawing/2014/main" id="{00000000-0008-0000-0000-000034000000}"/>
                </a:ext>
              </a:extLst>
            </xdr:cNvPr>
            <xdr:cNvCxnSpPr/>
          </xdr:nvCxnSpPr>
          <xdr:spPr>
            <a:xfrm>
              <a:off x="4510800" y="4948920"/>
              <a:ext cx="1753200" cy="358920"/>
            </a:xfrm>
            <a:prstGeom prst="bentConnector3">
              <a:avLst>
                <a:gd name="adj1" fmla="val 50010"/>
              </a:avLst>
            </a:prstGeom>
            <a:ln>
              <a:solidFill>
                <a:srgbClr val="4472C4"/>
              </a:solidFill>
              <a:tailEnd type="triangle" w="med" len="med"/>
            </a:ln>
          </xdr:spPr>
        </xdr:cxnSp>
        <xdr:cxnSp macro="">
          <xdr:nvCxnSpPr>
            <xdr:cNvPr id="53" name="Elbow Connector 197">
              <a:extLst>
                <a:ext uri="{FF2B5EF4-FFF2-40B4-BE49-F238E27FC236}">
                  <a16:creationId xmlns:a16="http://schemas.microsoft.com/office/drawing/2014/main" id="{00000000-0008-0000-0000-000035000000}"/>
                </a:ext>
              </a:extLst>
            </xdr:cNvPr>
            <xdr:cNvCxnSpPr/>
          </xdr:nvCxnSpPr>
          <xdr:spPr>
            <a:xfrm>
              <a:off x="4510800" y="4956480"/>
              <a:ext cx="1753200" cy="770040"/>
            </a:xfrm>
            <a:prstGeom prst="bentConnector3">
              <a:avLst>
                <a:gd name="adj1" fmla="val 50010"/>
              </a:avLst>
            </a:prstGeom>
            <a:ln>
              <a:solidFill>
                <a:srgbClr val="4472C4"/>
              </a:solidFill>
              <a:tailEnd type="triangle" w="med" len="med"/>
            </a:ln>
          </xdr:spPr>
        </xdr:cxnSp>
      </xdr:grpSp>
      <xdr:cxnSp macro="">
        <xdr:nvCxnSpPr>
          <xdr:cNvPr id="54" name="Elbow Connector 192">
            <a:extLst>
              <a:ext uri="{FF2B5EF4-FFF2-40B4-BE49-F238E27FC236}">
                <a16:creationId xmlns:a16="http://schemas.microsoft.com/office/drawing/2014/main" id="{00000000-0008-0000-0000-000036000000}"/>
              </a:ext>
            </a:extLst>
          </xdr:cNvPr>
          <xdr:cNvCxnSpPr/>
        </xdr:nvCxnSpPr>
        <xdr:spPr>
          <a:xfrm>
            <a:off x="4533840" y="4964040"/>
            <a:ext cx="1730160" cy="1169640"/>
          </a:xfrm>
          <a:prstGeom prst="bentConnector3">
            <a:avLst>
              <a:gd name="adj1" fmla="val 50010"/>
            </a:avLst>
          </a:prstGeom>
          <a:ln>
            <a:solidFill>
              <a:srgbClr val="4472C4"/>
            </a:solidFill>
            <a:tailEnd type="triangle" w="med" len="med"/>
          </a:ln>
        </xdr:spPr>
      </xdr:cxnSp>
    </xdr:grpSp>
    <xdr:clientData/>
  </xdr:twoCellAnchor>
  <xdr:twoCellAnchor>
    <xdr:from>
      <xdr:col>0</xdr:col>
      <xdr:colOff>2461320</xdr:colOff>
      <xdr:row>31</xdr:row>
      <xdr:rowOff>7560</xdr:rowOff>
    </xdr:from>
    <xdr:to>
      <xdr:col>0</xdr:col>
      <xdr:colOff>4899240</xdr:colOff>
      <xdr:row>37</xdr:row>
      <xdr:rowOff>53280</xdr:rowOff>
    </xdr:to>
    <xdr:grpSp>
      <xdr:nvGrpSpPr>
        <xdr:cNvPr id="55" name="Group 204">
          <a:extLst>
            <a:ext uri="{FF2B5EF4-FFF2-40B4-BE49-F238E27FC236}">
              <a16:creationId xmlns:a16="http://schemas.microsoft.com/office/drawing/2014/main" id="{00000000-0008-0000-0000-000037000000}"/>
            </a:ext>
          </a:extLst>
        </xdr:cNvPr>
        <xdr:cNvGrpSpPr/>
      </xdr:nvGrpSpPr>
      <xdr:grpSpPr>
        <a:xfrm>
          <a:off x="2461320" y="5791140"/>
          <a:ext cx="2437920" cy="1143000"/>
          <a:chOff x="2461320" y="5731920"/>
          <a:chExt cx="2437920" cy="1131840"/>
        </a:xfrm>
      </xdr:grpSpPr>
      <xdr:grpSp>
        <xdr:nvGrpSpPr>
          <xdr:cNvPr id="56" name="Group 205">
            <a:extLst>
              <a:ext uri="{FF2B5EF4-FFF2-40B4-BE49-F238E27FC236}">
                <a16:creationId xmlns:a16="http://schemas.microsoft.com/office/drawing/2014/main" id="{00000000-0008-0000-0000-000038000000}"/>
              </a:ext>
            </a:extLst>
          </xdr:cNvPr>
          <xdr:cNvGrpSpPr/>
        </xdr:nvGrpSpPr>
        <xdr:grpSpPr>
          <a:xfrm>
            <a:off x="2461320" y="5731920"/>
            <a:ext cx="2437920" cy="1131840"/>
            <a:chOff x="2461320" y="5731920"/>
            <a:chExt cx="2437920" cy="1131840"/>
          </a:xfrm>
        </xdr:grpSpPr>
        <xdr:sp macro="" textlink="">
          <xdr:nvSpPr>
            <xdr:cNvPr id="57" name="TextBox 207">
              <a:extLst>
                <a:ext uri="{FF2B5EF4-FFF2-40B4-BE49-F238E27FC236}">
                  <a16:creationId xmlns:a16="http://schemas.microsoft.com/office/drawing/2014/main" id="{00000000-0008-0000-0000-000039000000}"/>
                </a:ext>
              </a:extLst>
            </xdr:cNvPr>
            <xdr:cNvSpPr/>
          </xdr:nvSpPr>
          <xdr:spPr>
            <a:xfrm>
              <a:off x="4217760" y="6580800"/>
              <a:ext cx="681480" cy="27900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en-US" sz="1100" b="0" strike="noStrike" spc="-1">
                  <a:solidFill>
                    <a:schemeClr val="dk1"/>
                  </a:solidFill>
                  <a:latin typeface="Calibri"/>
                </a:rPr>
                <a:t>Footwear</a:t>
              </a:r>
              <a:endParaRPr lang="en-GB" sz="1100" b="0" strike="noStrike" spc="-1">
                <a:latin typeface="Times New Roman"/>
              </a:endParaRPr>
            </a:p>
          </xdr:txBody>
        </xdr:sp>
        <xdr:sp macro="" textlink="">
          <xdr:nvSpPr>
            <xdr:cNvPr id="58" name="TextBox 208">
              <a:extLst>
                <a:ext uri="{FF2B5EF4-FFF2-40B4-BE49-F238E27FC236}">
                  <a16:creationId xmlns:a16="http://schemas.microsoft.com/office/drawing/2014/main" id="{00000000-0008-0000-0000-00003A000000}"/>
                </a:ext>
              </a:extLst>
            </xdr:cNvPr>
            <xdr:cNvSpPr/>
          </xdr:nvSpPr>
          <xdr:spPr>
            <a:xfrm>
              <a:off x="3440520" y="6603480"/>
              <a:ext cx="666360" cy="21456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en-US" sz="1100" b="0" strike="noStrike" spc="-1">
                  <a:solidFill>
                    <a:schemeClr val="dk1"/>
                  </a:solidFill>
                  <a:latin typeface="Calibri"/>
                </a:rPr>
                <a:t>Apparel</a:t>
              </a:r>
              <a:endParaRPr lang="en-GB" sz="1100" b="0" strike="noStrike" spc="-1">
                <a:latin typeface="Times New Roman"/>
              </a:endParaRPr>
            </a:p>
          </xdr:txBody>
        </xdr:sp>
        <xdr:sp macro="" textlink="">
          <xdr:nvSpPr>
            <xdr:cNvPr id="59" name="TextBox 209">
              <a:extLst>
                <a:ext uri="{FF2B5EF4-FFF2-40B4-BE49-F238E27FC236}">
                  <a16:creationId xmlns:a16="http://schemas.microsoft.com/office/drawing/2014/main" id="{00000000-0008-0000-0000-00003B000000}"/>
                </a:ext>
              </a:extLst>
            </xdr:cNvPr>
            <xdr:cNvSpPr/>
          </xdr:nvSpPr>
          <xdr:spPr>
            <a:xfrm>
              <a:off x="2461320" y="6607440"/>
              <a:ext cx="776880" cy="25632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gn="ctr">
                <a:lnSpc>
                  <a:spcPct val="100000"/>
                </a:lnSpc>
              </a:pPr>
              <a:r>
                <a:rPr lang="en-US" sz="1100" b="0" strike="noStrike" spc="-1">
                  <a:solidFill>
                    <a:schemeClr val="dk1"/>
                  </a:solidFill>
                  <a:latin typeface="Calibri"/>
                </a:rPr>
                <a:t>Equipment</a:t>
              </a:r>
              <a:endParaRPr lang="en-GB" sz="1100" b="0" strike="noStrike" spc="-1">
                <a:latin typeface="Times New Roman"/>
              </a:endParaRPr>
            </a:p>
          </xdr:txBody>
        </xdr:sp>
        <xdr:cxnSp macro="">
          <xdr:nvCxnSpPr>
            <xdr:cNvPr id="60" name="Elbow Connector 210">
              <a:extLst>
                <a:ext uri="{FF2B5EF4-FFF2-40B4-BE49-F238E27FC236}">
                  <a16:creationId xmlns:a16="http://schemas.microsoft.com/office/drawing/2014/main" id="{00000000-0008-0000-0000-00003C000000}"/>
                </a:ext>
              </a:extLst>
            </xdr:cNvPr>
            <xdr:cNvCxnSpPr/>
          </xdr:nvCxnSpPr>
          <xdr:spPr>
            <a:xfrm rot="16200000" flipH="1">
              <a:off x="3783600" y="5948640"/>
              <a:ext cx="837720" cy="404280"/>
            </a:xfrm>
            <a:prstGeom prst="bentConnector3">
              <a:avLst>
                <a:gd name="adj1" fmla="val 50000"/>
              </a:avLst>
            </a:prstGeom>
            <a:ln>
              <a:solidFill>
                <a:srgbClr val="4472C4"/>
              </a:solidFill>
              <a:tailEnd type="triangle" w="med" len="med"/>
            </a:ln>
          </xdr:spPr>
        </xdr:cxnSp>
        <xdr:cxnSp macro="">
          <xdr:nvCxnSpPr>
            <xdr:cNvPr id="61" name="Elbow Connector 211">
              <a:extLst>
                <a:ext uri="{FF2B5EF4-FFF2-40B4-BE49-F238E27FC236}">
                  <a16:creationId xmlns:a16="http://schemas.microsoft.com/office/drawing/2014/main" id="{00000000-0008-0000-0000-00003D000000}"/>
                </a:ext>
              </a:extLst>
            </xdr:cNvPr>
            <xdr:cNvCxnSpPr/>
          </xdr:nvCxnSpPr>
          <xdr:spPr>
            <a:xfrm rot="5400000">
              <a:off x="3508920" y="6048000"/>
              <a:ext cx="807480" cy="190800"/>
            </a:xfrm>
            <a:prstGeom prst="bentConnector3">
              <a:avLst>
                <a:gd name="adj1" fmla="val 50000"/>
              </a:avLst>
            </a:prstGeom>
            <a:ln>
              <a:solidFill>
                <a:srgbClr val="4472C4"/>
              </a:solidFill>
              <a:tailEnd type="triangle" w="med" len="med"/>
            </a:ln>
          </xdr:spPr>
        </xdr:cxnSp>
      </xdr:grpSp>
      <xdr:cxnSp macro="">
        <xdr:nvCxnSpPr>
          <xdr:cNvPr id="62" name="Elbow Connector 206">
            <a:extLst>
              <a:ext uri="{FF2B5EF4-FFF2-40B4-BE49-F238E27FC236}">
                <a16:creationId xmlns:a16="http://schemas.microsoft.com/office/drawing/2014/main" id="{00000000-0008-0000-0000-00003E000000}"/>
              </a:ext>
            </a:extLst>
          </xdr:cNvPr>
          <xdr:cNvCxnSpPr/>
        </xdr:nvCxnSpPr>
        <xdr:spPr>
          <a:xfrm rot="10800000" flipV="1">
            <a:off x="3192120" y="5739120"/>
            <a:ext cx="815760" cy="815040"/>
          </a:xfrm>
          <a:prstGeom prst="bentConnector3">
            <a:avLst>
              <a:gd name="adj1" fmla="val 49977"/>
            </a:avLst>
          </a:prstGeom>
          <a:ln>
            <a:solidFill>
              <a:srgbClr val="4472C4"/>
            </a:solidFill>
            <a:tailEnd type="triangle" w="med" len="med"/>
          </a:ln>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Normal="100" workbookViewId="0"/>
  </sheetViews>
  <sheetFormatPr defaultColWidth="8.5546875" defaultRowHeight="14.4" x14ac:dyDescent="0.3"/>
  <cols>
    <col min="1" max="1" width="176.109375" style="1" customWidth="1"/>
  </cols>
  <sheetData>
    <row r="1" spans="1:1" ht="23.4" x14ac:dyDescent="0.45">
      <c r="A1" s="2" t="s">
        <v>0</v>
      </c>
    </row>
    <row r="2" spans="1:1" x14ac:dyDescent="0.3">
      <c r="A2" s="3" t="s">
        <v>1</v>
      </c>
    </row>
    <row r="3" spans="1:1" x14ac:dyDescent="0.3">
      <c r="A3" s="4" t="s">
        <v>2</v>
      </c>
    </row>
    <row r="4" spans="1:1" x14ac:dyDescent="0.3">
      <c r="A4" s="3" t="s">
        <v>3</v>
      </c>
    </row>
    <row r="5" spans="1:1" x14ac:dyDescent="0.3">
      <c r="A5" s="1" t="s">
        <v>4</v>
      </c>
    </row>
    <row r="6" spans="1:1" x14ac:dyDescent="0.3">
      <c r="A6" s="3"/>
    </row>
    <row r="7" spans="1:1" x14ac:dyDescent="0.3">
      <c r="A7" s="3"/>
    </row>
    <row r="10" spans="1:1" x14ac:dyDescent="0.3">
      <c r="A10" s="4"/>
    </row>
    <row r="11" spans="1:1" x14ac:dyDescent="0.3">
      <c r="A11" s="4"/>
    </row>
    <row r="12" spans="1:1" x14ac:dyDescent="0.3">
      <c r="A12" s="4"/>
    </row>
  </sheetData>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19"/>
  <sheetViews>
    <sheetView zoomScaleNormal="100" workbookViewId="0">
      <pane ySplit="1" topLeftCell="A191" activePane="bottomLeft" state="frozen"/>
      <selection pane="bottomLeft" activeCell="N195" sqref="N195"/>
    </sheetView>
  </sheetViews>
  <sheetFormatPr defaultColWidth="8.5546875" defaultRowHeight="14.4" x14ac:dyDescent="0.3"/>
  <cols>
    <col min="1" max="1" width="78.109375" customWidth="1"/>
    <col min="2" max="7" width="9" customWidth="1"/>
    <col min="8" max="8" width="10.44140625" customWidth="1"/>
    <col min="9" max="9" width="10.6640625" customWidth="1"/>
  </cols>
  <sheetData>
    <row r="1" spans="1:9" ht="60" customHeight="1" x14ac:dyDescent="0.3">
      <c r="A1" s="5" t="s">
        <v>5</v>
      </c>
      <c r="B1" s="6">
        <f t="shared" ref="B1:H1" si="0">+C1-1</f>
        <v>2015</v>
      </c>
      <c r="C1" s="6">
        <f t="shared" si="0"/>
        <v>2016</v>
      </c>
      <c r="D1" s="6">
        <f t="shared" si="0"/>
        <v>2017</v>
      </c>
      <c r="E1" s="6">
        <f t="shared" si="0"/>
        <v>2018</v>
      </c>
      <c r="F1" s="6">
        <f t="shared" si="0"/>
        <v>2019</v>
      </c>
      <c r="G1" s="6">
        <f t="shared" si="0"/>
        <v>2020</v>
      </c>
      <c r="H1" s="6">
        <f t="shared" si="0"/>
        <v>2021</v>
      </c>
      <c r="I1" s="6">
        <v>2022</v>
      </c>
    </row>
    <row r="2" spans="1:9" x14ac:dyDescent="0.3">
      <c r="A2" t="s">
        <v>6</v>
      </c>
      <c r="B2" s="7">
        <v>30601</v>
      </c>
      <c r="C2" s="7">
        <v>32376</v>
      </c>
      <c r="D2" s="7">
        <v>34350</v>
      </c>
      <c r="E2" s="7">
        <v>36397</v>
      </c>
      <c r="F2" s="7">
        <v>39117</v>
      </c>
      <c r="G2" s="7">
        <v>37403</v>
      </c>
      <c r="H2" s="7">
        <v>44538</v>
      </c>
      <c r="I2" s="7">
        <v>46710</v>
      </c>
    </row>
    <row r="3" spans="1:9" x14ac:dyDescent="0.3">
      <c r="A3" s="8" t="s">
        <v>7</v>
      </c>
      <c r="B3" s="9">
        <v>16534</v>
      </c>
      <c r="C3" s="9">
        <v>17405</v>
      </c>
      <c r="D3" s="9">
        <v>19038</v>
      </c>
      <c r="E3" s="9">
        <v>20441</v>
      </c>
      <c r="F3" s="9">
        <v>21643</v>
      </c>
      <c r="G3" s="9">
        <v>21162</v>
      </c>
      <c r="H3" s="9">
        <v>24576</v>
      </c>
      <c r="I3" s="9">
        <v>25231</v>
      </c>
    </row>
    <row r="4" spans="1:9" s="10" customFormat="1" x14ac:dyDescent="0.3">
      <c r="A4" s="10" t="s">
        <v>8</v>
      </c>
      <c r="B4" s="11">
        <f>+B2-B3</f>
        <v>14067</v>
      </c>
      <c r="C4" s="11">
        <f>C2-C3</f>
        <v>14971</v>
      </c>
      <c r="D4" s="11">
        <f t="shared" ref="D4:I4" si="1">+D2-D3</f>
        <v>15312</v>
      </c>
      <c r="E4" s="11">
        <f t="shared" si="1"/>
        <v>15956</v>
      </c>
      <c r="F4" s="11">
        <f t="shared" si="1"/>
        <v>17474</v>
      </c>
      <c r="G4" s="11">
        <f t="shared" si="1"/>
        <v>16241</v>
      </c>
      <c r="H4" s="11">
        <f t="shared" si="1"/>
        <v>19962</v>
      </c>
      <c r="I4" s="11">
        <f t="shared" si="1"/>
        <v>21479</v>
      </c>
    </row>
    <row r="5" spans="1:9" x14ac:dyDescent="0.3">
      <c r="A5" s="12" t="s">
        <v>9</v>
      </c>
      <c r="B5" s="7">
        <v>3213</v>
      </c>
      <c r="C5" s="7">
        <v>3278</v>
      </c>
      <c r="D5" s="7">
        <v>3341</v>
      </c>
      <c r="E5" s="7">
        <v>3577</v>
      </c>
      <c r="F5" s="7">
        <v>3753</v>
      </c>
      <c r="G5" s="7">
        <v>3592</v>
      </c>
      <c r="H5" s="7">
        <v>3114</v>
      </c>
      <c r="I5" s="7">
        <v>3850</v>
      </c>
    </row>
    <row r="6" spans="1:9" x14ac:dyDescent="0.3">
      <c r="A6" s="12" t="s">
        <v>10</v>
      </c>
      <c r="B6" s="7">
        <v>6679</v>
      </c>
      <c r="C6" s="7">
        <v>7191</v>
      </c>
      <c r="D6" s="7">
        <v>7222</v>
      </c>
      <c r="E6" s="7">
        <v>7934</v>
      </c>
      <c r="F6" s="7">
        <v>8949</v>
      </c>
      <c r="G6" s="7">
        <v>9534</v>
      </c>
      <c r="H6" s="7">
        <v>9911</v>
      </c>
      <c r="I6" s="7">
        <v>10954</v>
      </c>
    </row>
    <row r="7" spans="1:9" x14ac:dyDescent="0.3">
      <c r="A7" s="13" t="s">
        <v>11</v>
      </c>
      <c r="B7" s="14">
        <f t="shared" ref="B7:I7" si="2">+B5+B6</f>
        <v>9892</v>
      </c>
      <c r="C7" s="14">
        <f t="shared" si="2"/>
        <v>10469</v>
      </c>
      <c r="D7" s="14">
        <f t="shared" si="2"/>
        <v>10563</v>
      </c>
      <c r="E7" s="14">
        <f t="shared" si="2"/>
        <v>11511</v>
      </c>
      <c r="F7" s="14">
        <f t="shared" si="2"/>
        <v>12702</v>
      </c>
      <c r="G7" s="14">
        <f t="shared" si="2"/>
        <v>13126</v>
      </c>
      <c r="H7" s="14">
        <f t="shared" si="2"/>
        <v>13025</v>
      </c>
      <c r="I7" s="14">
        <f t="shared" si="2"/>
        <v>14804</v>
      </c>
    </row>
    <row r="8" spans="1:9" x14ac:dyDescent="0.3">
      <c r="A8" s="15" t="s">
        <v>12</v>
      </c>
      <c r="B8" s="7">
        <v>28</v>
      </c>
      <c r="C8" s="7">
        <v>19</v>
      </c>
      <c r="D8" s="7">
        <v>59</v>
      </c>
      <c r="E8" s="7">
        <v>54</v>
      </c>
      <c r="F8" s="7">
        <v>49</v>
      </c>
      <c r="G8" s="7">
        <v>89</v>
      </c>
      <c r="H8" s="7">
        <v>262</v>
      </c>
      <c r="I8" s="7">
        <v>205</v>
      </c>
    </row>
    <row r="9" spans="1:9" x14ac:dyDescent="0.3">
      <c r="A9" s="15" t="s">
        <v>13</v>
      </c>
      <c r="B9" s="7">
        <v>-58</v>
      </c>
      <c r="C9" s="7">
        <v>-140</v>
      </c>
      <c r="D9" s="7">
        <v>-196</v>
      </c>
      <c r="E9">
        <v>66</v>
      </c>
      <c r="F9" s="7">
        <v>-78</v>
      </c>
      <c r="G9" s="7">
        <v>139</v>
      </c>
      <c r="H9" s="7">
        <v>14</v>
      </c>
      <c r="I9" s="7">
        <v>-181</v>
      </c>
    </row>
    <row r="10" spans="1:9" x14ac:dyDescent="0.3">
      <c r="A10" s="16" t="s">
        <v>14</v>
      </c>
      <c r="B10" s="17">
        <f t="shared" ref="B10:I10" si="3">+B4-B7-B8-B9</f>
        <v>4205</v>
      </c>
      <c r="C10" s="17">
        <f t="shared" si="3"/>
        <v>4623</v>
      </c>
      <c r="D10" s="17">
        <f t="shared" si="3"/>
        <v>4886</v>
      </c>
      <c r="E10" s="17">
        <f t="shared" si="3"/>
        <v>4325</v>
      </c>
      <c r="F10" s="17">
        <f t="shared" si="3"/>
        <v>4801</v>
      </c>
      <c r="G10" s="17">
        <f t="shared" si="3"/>
        <v>2887</v>
      </c>
      <c r="H10" s="17">
        <f t="shared" si="3"/>
        <v>6661</v>
      </c>
      <c r="I10" s="17">
        <f t="shared" si="3"/>
        <v>6651</v>
      </c>
    </row>
    <row r="11" spans="1:9" x14ac:dyDescent="0.3">
      <c r="A11" s="15" t="s">
        <v>15</v>
      </c>
      <c r="B11" s="7">
        <v>932</v>
      </c>
      <c r="C11" s="7">
        <v>863</v>
      </c>
      <c r="D11" s="7">
        <v>646</v>
      </c>
      <c r="E11" s="7">
        <v>2392</v>
      </c>
      <c r="F11" s="7">
        <v>772</v>
      </c>
      <c r="G11" s="7">
        <v>348</v>
      </c>
      <c r="H11" s="7">
        <v>934</v>
      </c>
      <c r="I11" s="7">
        <v>605</v>
      </c>
    </row>
    <row r="12" spans="1:9" x14ac:dyDescent="0.3">
      <c r="A12" s="18" t="s">
        <v>16</v>
      </c>
      <c r="B12" s="19">
        <f t="shared" ref="B12:I12" si="4">+B10-B11</f>
        <v>3273</v>
      </c>
      <c r="C12" s="19">
        <f t="shared" si="4"/>
        <v>3760</v>
      </c>
      <c r="D12" s="19">
        <f t="shared" si="4"/>
        <v>4240</v>
      </c>
      <c r="E12" s="19">
        <f t="shared" si="4"/>
        <v>1933</v>
      </c>
      <c r="F12" s="19">
        <f t="shared" si="4"/>
        <v>4029</v>
      </c>
      <c r="G12" s="19">
        <f t="shared" si="4"/>
        <v>2539</v>
      </c>
      <c r="H12" s="19">
        <f t="shared" si="4"/>
        <v>5727</v>
      </c>
      <c r="I12" s="19">
        <f t="shared" si="4"/>
        <v>6046</v>
      </c>
    </row>
    <row r="13" spans="1:9" x14ac:dyDescent="0.3">
      <c r="A13" s="10" t="s">
        <v>17</v>
      </c>
    </row>
    <row r="14" spans="1:9" x14ac:dyDescent="0.3">
      <c r="A14" s="15" t="s">
        <v>18</v>
      </c>
      <c r="B14">
        <v>1.9</v>
      </c>
      <c r="C14">
        <v>2.21</v>
      </c>
      <c r="D14">
        <v>2.56</v>
      </c>
      <c r="E14">
        <v>1.19</v>
      </c>
      <c r="F14">
        <v>2.5499999999999998</v>
      </c>
      <c r="G14">
        <v>1.63</v>
      </c>
      <c r="H14">
        <v>3.64</v>
      </c>
      <c r="I14">
        <v>3.83</v>
      </c>
    </row>
    <row r="15" spans="1:9" x14ac:dyDescent="0.3">
      <c r="A15" s="15" t="s">
        <v>19</v>
      </c>
      <c r="B15">
        <v>1.85</v>
      </c>
      <c r="C15">
        <v>2.16</v>
      </c>
      <c r="D15">
        <v>2.5099999999999998</v>
      </c>
      <c r="E15">
        <v>1.17</v>
      </c>
      <c r="F15">
        <v>2.4900000000000002</v>
      </c>
      <c r="G15">
        <v>1.6</v>
      </c>
      <c r="H15">
        <v>3.56</v>
      </c>
      <c r="I15">
        <v>3.75</v>
      </c>
    </row>
    <row r="16" spans="1:9" x14ac:dyDescent="0.3">
      <c r="A16" s="10" t="s">
        <v>20</v>
      </c>
    </row>
    <row r="17" spans="1:9" x14ac:dyDescent="0.3">
      <c r="A17" s="15" t="s">
        <v>18</v>
      </c>
      <c r="B17" s="20">
        <v>1723.5</v>
      </c>
      <c r="C17" s="20">
        <v>1697.9</v>
      </c>
      <c r="D17" s="20">
        <v>1657.8</v>
      </c>
      <c r="E17" s="20">
        <v>1623.8</v>
      </c>
      <c r="F17" s="20">
        <v>1579.7</v>
      </c>
      <c r="G17" s="20">
        <v>1558.8</v>
      </c>
      <c r="H17" s="20">
        <v>1573</v>
      </c>
      <c r="I17" s="20">
        <v>1578.8</v>
      </c>
    </row>
    <row r="18" spans="1:9" x14ac:dyDescent="0.3">
      <c r="A18" s="15" t="s">
        <v>19</v>
      </c>
      <c r="B18" s="20">
        <v>1768.8</v>
      </c>
      <c r="C18" s="20">
        <v>1742.5</v>
      </c>
      <c r="D18" s="20">
        <v>1692</v>
      </c>
      <c r="E18" s="20">
        <v>1659.1</v>
      </c>
      <c r="F18" s="20">
        <v>1618.4</v>
      </c>
      <c r="G18" s="20">
        <v>1591.6</v>
      </c>
      <c r="H18" s="20">
        <v>1609.4</v>
      </c>
      <c r="I18" s="20">
        <v>1610.8</v>
      </c>
    </row>
    <row r="20" spans="1:9" s="21" customFormat="1" x14ac:dyDescent="0.3">
      <c r="A20" s="21" t="s">
        <v>21</v>
      </c>
      <c r="B20" s="22">
        <f t="shared" ref="B20:I20" si="5">+ROUND(((B12/B18)-B15),2)</f>
        <v>0</v>
      </c>
      <c r="C20" s="22">
        <f t="shared" si="5"/>
        <v>0</v>
      </c>
      <c r="D20" s="22">
        <f t="shared" si="5"/>
        <v>0</v>
      </c>
      <c r="E20" s="22">
        <f t="shared" si="5"/>
        <v>0</v>
      </c>
      <c r="F20" s="22">
        <f t="shared" si="5"/>
        <v>0</v>
      </c>
      <c r="G20" s="22">
        <f t="shared" si="5"/>
        <v>0</v>
      </c>
      <c r="H20" s="22">
        <f t="shared" si="5"/>
        <v>0</v>
      </c>
      <c r="I20" s="22">
        <f t="shared" si="5"/>
        <v>0</v>
      </c>
    </row>
    <row r="22" spans="1:9" x14ac:dyDescent="0.3">
      <c r="A22" s="23" t="s">
        <v>22</v>
      </c>
      <c r="B22" s="23"/>
      <c r="C22" s="23"/>
      <c r="D22" s="23"/>
      <c r="E22" s="23"/>
      <c r="F22" s="23"/>
      <c r="G22" s="23"/>
      <c r="H22" s="23"/>
      <c r="I22" s="23"/>
    </row>
    <row r="23" spans="1:9" x14ac:dyDescent="0.3">
      <c r="A23" s="10" t="s">
        <v>23</v>
      </c>
    </row>
    <row r="24" spans="1:9" x14ac:dyDescent="0.3">
      <c r="A24" s="24" t="s">
        <v>24</v>
      </c>
      <c r="B24" s="7"/>
      <c r="C24" s="7"/>
      <c r="D24" s="7"/>
      <c r="E24" s="7"/>
      <c r="F24" s="7"/>
      <c r="G24" s="7"/>
      <c r="H24" s="7"/>
      <c r="I24" s="7"/>
    </row>
    <row r="25" spans="1:9" x14ac:dyDescent="0.3">
      <c r="A25" s="12" t="s">
        <v>25</v>
      </c>
      <c r="B25" s="7">
        <v>3852</v>
      </c>
      <c r="C25" s="7">
        <v>3138</v>
      </c>
      <c r="D25" s="7">
        <v>3808</v>
      </c>
      <c r="E25" s="7">
        <v>4249</v>
      </c>
      <c r="F25" s="7">
        <v>4466</v>
      </c>
      <c r="G25" s="7">
        <v>8348</v>
      </c>
      <c r="H25" s="7">
        <v>9889</v>
      </c>
      <c r="I25" s="7">
        <v>8574</v>
      </c>
    </row>
    <row r="26" spans="1:9" x14ac:dyDescent="0.3">
      <c r="A26" s="12" t="s">
        <v>26</v>
      </c>
      <c r="B26" s="7">
        <v>2072</v>
      </c>
      <c r="C26" s="7">
        <v>2319</v>
      </c>
      <c r="D26" s="7">
        <v>2371</v>
      </c>
      <c r="E26" s="7">
        <v>996</v>
      </c>
      <c r="F26" s="7">
        <v>197</v>
      </c>
      <c r="G26" s="7">
        <v>439</v>
      </c>
      <c r="H26" s="7">
        <v>3587</v>
      </c>
      <c r="I26" s="7">
        <v>4423</v>
      </c>
    </row>
    <row r="27" spans="1:9" x14ac:dyDescent="0.3">
      <c r="A27" s="12" t="s">
        <v>27</v>
      </c>
      <c r="B27" s="7">
        <v>3358</v>
      </c>
      <c r="C27" s="7">
        <v>3241</v>
      </c>
      <c r="D27" s="7">
        <v>3677</v>
      </c>
      <c r="E27" s="7">
        <v>3498</v>
      </c>
      <c r="F27" s="7">
        <v>4272</v>
      </c>
      <c r="G27" s="1">
        <v>2749</v>
      </c>
      <c r="H27" s="7">
        <v>4463</v>
      </c>
      <c r="I27" s="7">
        <v>4667</v>
      </c>
    </row>
    <row r="28" spans="1:9" x14ac:dyDescent="0.3">
      <c r="A28" s="12" t="s">
        <v>28</v>
      </c>
      <c r="B28" s="7">
        <v>4337</v>
      </c>
      <c r="C28" s="7">
        <v>4838</v>
      </c>
      <c r="D28" s="7">
        <v>5055</v>
      </c>
      <c r="E28" s="7">
        <v>5261</v>
      </c>
      <c r="F28" s="7">
        <v>5622</v>
      </c>
      <c r="G28" s="7">
        <v>7367</v>
      </c>
      <c r="H28" s="7">
        <v>6854</v>
      </c>
      <c r="I28" s="7">
        <v>8420</v>
      </c>
    </row>
    <row r="29" spans="1:9" x14ac:dyDescent="0.3">
      <c r="A29" s="12" t="s">
        <v>29</v>
      </c>
      <c r="B29" s="7">
        <v>1968</v>
      </c>
      <c r="C29" s="7">
        <v>1489</v>
      </c>
      <c r="D29" s="7">
        <v>1150</v>
      </c>
      <c r="E29" s="7">
        <v>1130</v>
      </c>
      <c r="F29" s="7">
        <v>1968</v>
      </c>
      <c r="G29" s="7">
        <v>1653</v>
      </c>
      <c r="H29" s="7">
        <v>1498</v>
      </c>
      <c r="I29" s="7">
        <v>2129</v>
      </c>
    </row>
    <row r="30" spans="1:9" x14ac:dyDescent="0.3">
      <c r="A30" s="16" t="s">
        <v>30</v>
      </c>
      <c r="B30" s="17">
        <f t="shared" ref="B30:I30" si="6">+SUM(B25:B29)</f>
        <v>15587</v>
      </c>
      <c r="C30" s="17">
        <f t="shared" si="6"/>
        <v>15025</v>
      </c>
      <c r="D30" s="17">
        <f t="shared" si="6"/>
        <v>16061</v>
      </c>
      <c r="E30" s="17">
        <f t="shared" si="6"/>
        <v>15134</v>
      </c>
      <c r="F30" s="17">
        <f t="shared" si="6"/>
        <v>16525</v>
      </c>
      <c r="G30" s="17">
        <f t="shared" si="6"/>
        <v>20556</v>
      </c>
      <c r="H30" s="17">
        <f t="shared" si="6"/>
        <v>26291</v>
      </c>
      <c r="I30" s="17">
        <f t="shared" si="6"/>
        <v>28213</v>
      </c>
    </row>
    <row r="31" spans="1:9" x14ac:dyDescent="0.3">
      <c r="A31" s="15" t="s">
        <v>31</v>
      </c>
      <c r="B31" s="7">
        <v>3011</v>
      </c>
      <c r="C31" s="7">
        <v>3520</v>
      </c>
      <c r="D31" s="7">
        <v>3989</v>
      </c>
      <c r="E31" s="7">
        <v>4454</v>
      </c>
      <c r="F31" s="7">
        <v>4744</v>
      </c>
      <c r="G31" s="7">
        <v>4866</v>
      </c>
      <c r="H31" s="7">
        <v>4904</v>
      </c>
      <c r="I31" s="7">
        <v>4791</v>
      </c>
    </row>
    <row r="32" spans="1:9" x14ac:dyDescent="0.3">
      <c r="A32" s="15" t="s">
        <v>32</v>
      </c>
      <c r="B32" s="7"/>
      <c r="C32" s="7"/>
      <c r="D32" s="7"/>
      <c r="E32" s="7"/>
      <c r="F32" s="7"/>
      <c r="G32" s="7">
        <v>3097</v>
      </c>
      <c r="H32" s="7">
        <v>3113</v>
      </c>
      <c r="I32" s="7">
        <v>2926</v>
      </c>
    </row>
    <row r="33" spans="1:9" x14ac:dyDescent="0.3">
      <c r="A33" s="15" t="s">
        <v>33</v>
      </c>
      <c r="B33" s="7">
        <v>281</v>
      </c>
      <c r="C33" s="7">
        <v>281</v>
      </c>
      <c r="D33" s="7">
        <v>283</v>
      </c>
      <c r="E33" s="7">
        <v>285</v>
      </c>
      <c r="F33" s="7">
        <v>283</v>
      </c>
      <c r="G33" s="7">
        <v>274</v>
      </c>
      <c r="H33" s="7">
        <v>269</v>
      </c>
      <c r="I33" s="7">
        <v>286</v>
      </c>
    </row>
    <row r="34" spans="1:9" x14ac:dyDescent="0.3">
      <c r="A34" s="15" t="s">
        <v>34</v>
      </c>
      <c r="B34" s="7">
        <v>131</v>
      </c>
      <c r="C34" s="7">
        <v>131</v>
      </c>
      <c r="D34" s="7">
        <v>139</v>
      </c>
      <c r="E34" s="7">
        <v>154</v>
      </c>
      <c r="F34" s="7">
        <v>154</v>
      </c>
      <c r="G34" s="7">
        <v>223</v>
      </c>
      <c r="H34" s="7">
        <v>242</v>
      </c>
      <c r="I34" s="7">
        <v>284</v>
      </c>
    </row>
    <row r="35" spans="1:9" x14ac:dyDescent="0.3">
      <c r="A35" s="15" t="s">
        <v>35</v>
      </c>
      <c r="B35" s="7">
        <v>2587</v>
      </c>
      <c r="C35">
        <v>2439</v>
      </c>
      <c r="D35">
        <v>2787</v>
      </c>
      <c r="E35">
        <v>2509</v>
      </c>
      <c r="F35">
        <v>2011</v>
      </c>
      <c r="G35">
        <v>2326</v>
      </c>
      <c r="H35" s="7">
        <v>2921</v>
      </c>
      <c r="I35" s="7">
        <v>3821</v>
      </c>
    </row>
    <row r="36" spans="1:9" x14ac:dyDescent="0.3">
      <c r="A36" s="18" t="s">
        <v>36</v>
      </c>
      <c r="B36" s="19">
        <f t="shared" ref="B36:I36" si="7">+SUM(B30:B35)</f>
        <v>21597</v>
      </c>
      <c r="C36" s="19">
        <f t="shared" si="7"/>
        <v>21396</v>
      </c>
      <c r="D36" s="19">
        <f t="shared" si="7"/>
        <v>23259</v>
      </c>
      <c r="E36" s="19">
        <f t="shared" si="7"/>
        <v>22536</v>
      </c>
      <c r="F36" s="19">
        <f t="shared" si="7"/>
        <v>23717</v>
      </c>
      <c r="G36" s="19">
        <f t="shared" si="7"/>
        <v>31342</v>
      </c>
      <c r="H36" s="19">
        <f t="shared" si="7"/>
        <v>37740</v>
      </c>
      <c r="I36" s="19">
        <f t="shared" si="7"/>
        <v>40321</v>
      </c>
    </row>
    <row r="37" spans="1:9" x14ac:dyDescent="0.3">
      <c r="A37" s="10" t="s">
        <v>37</v>
      </c>
      <c r="B37" s="7"/>
      <c r="C37" s="7"/>
      <c r="D37" s="7"/>
      <c r="E37" s="7"/>
      <c r="F37" s="7"/>
      <c r="G37" s="7"/>
      <c r="H37" s="7"/>
      <c r="I37" s="7"/>
    </row>
    <row r="38" spans="1:9" x14ac:dyDescent="0.3">
      <c r="A38" s="15" t="s">
        <v>38</v>
      </c>
      <c r="B38" s="7"/>
      <c r="C38" s="7"/>
      <c r="D38" s="7"/>
      <c r="E38" s="7"/>
      <c r="F38" s="7"/>
      <c r="G38" s="7"/>
      <c r="H38" s="7"/>
      <c r="I38" s="7"/>
    </row>
    <row r="39" spans="1:9" x14ac:dyDescent="0.3">
      <c r="A39" s="12" t="s">
        <v>39</v>
      </c>
      <c r="B39" s="7">
        <v>107</v>
      </c>
      <c r="C39" s="7">
        <v>44</v>
      </c>
      <c r="D39" s="7">
        <v>6</v>
      </c>
      <c r="E39" s="7">
        <v>6</v>
      </c>
      <c r="F39" s="7">
        <v>6</v>
      </c>
      <c r="G39" s="7">
        <v>3</v>
      </c>
      <c r="H39" s="7">
        <v>0</v>
      </c>
      <c r="I39" s="7">
        <v>500</v>
      </c>
    </row>
    <row r="40" spans="1:9" x14ac:dyDescent="0.3">
      <c r="A40" s="12" t="s">
        <v>40</v>
      </c>
      <c r="B40" s="7">
        <v>74</v>
      </c>
      <c r="C40" s="7">
        <v>1</v>
      </c>
      <c r="D40" s="7">
        <v>325</v>
      </c>
      <c r="E40" s="7">
        <v>336</v>
      </c>
      <c r="F40" s="7">
        <v>9</v>
      </c>
      <c r="G40" s="7">
        <v>248</v>
      </c>
      <c r="H40" s="7">
        <v>2</v>
      </c>
      <c r="I40" s="7">
        <v>10</v>
      </c>
    </row>
    <row r="41" spans="1:9" x14ac:dyDescent="0.3">
      <c r="A41" s="12" t="s">
        <v>41</v>
      </c>
      <c r="B41" s="7">
        <v>2131</v>
      </c>
      <c r="C41" s="7">
        <v>2191</v>
      </c>
      <c r="D41" s="7">
        <v>2048</v>
      </c>
      <c r="E41" s="7">
        <v>2279</v>
      </c>
      <c r="F41" s="7">
        <v>2612</v>
      </c>
      <c r="G41" s="7">
        <v>2248</v>
      </c>
      <c r="H41" s="7">
        <v>2836</v>
      </c>
      <c r="I41" s="7">
        <v>3358</v>
      </c>
    </row>
    <row r="42" spans="1:9" x14ac:dyDescent="0.3">
      <c r="A42" s="12" t="s">
        <v>42</v>
      </c>
      <c r="B42" s="7"/>
      <c r="D42" s="7"/>
      <c r="E42" s="7"/>
      <c r="F42" s="7"/>
      <c r="G42" s="7">
        <v>445</v>
      </c>
      <c r="H42" s="7">
        <v>467</v>
      </c>
      <c r="I42" s="7">
        <v>420</v>
      </c>
    </row>
    <row r="43" spans="1:9" x14ac:dyDescent="0.3">
      <c r="A43" s="12" t="s">
        <v>43</v>
      </c>
      <c r="B43" s="7">
        <v>3949</v>
      </c>
      <c r="C43" s="7">
        <v>3037</v>
      </c>
      <c r="D43" s="7">
        <v>3011</v>
      </c>
      <c r="E43" s="7">
        <v>3269</v>
      </c>
      <c r="F43" s="7">
        <v>5010</v>
      </c>
      <c r="G43" s="7">
        <v>5184</v>
      </c>
      <c r="H43" s="7">
        <v>6063</v>
      </c>
      <c r="I43" s="7">
        <v>6220</v>
      </c>
    </row>
    <row r="44" spans="1:9" x14ac:dyDescent="0.3">
      <c r="A44" s="12" t="s">
        <v>44</v>
      </c>
      <c r="B44" s="7">
        <v>71</v>
      </c>
      <c r="C44" s="7">
        <v>85</v>
      </c>
      <c r="D44" s="7">
        <v>84</v>
      </c>
      <c r="E44" s="7">
        <v>150</v>
      </c>
      <c r="F44" s="7">
        <v>229</v>
      </c>
      <c r="G44" s="7">
        <v>156</v>
      </c>
      <c r="H44" s="7">
        <v>306</v>
      </c>
      <c r="I44" s="7">
        <v>222</v>
      </c>
    </row>
    <row r="45" spans="1:9" x14ac:dyDescent="0.3">
      <c r="A45" s="16" t="s">
        <v>45</v>
      </c>
      <c r="B45" s="17">
        <f t="shared" ref="B45:I45" si="8">+SUM(B39:B44)</f>
        <v>6332</v>
      </c>
      <c r="C45" s="17">
        <f t="shared" si="8"/>
        <v>5358</v>
      </c>
      <c r="D45" s="17">
        <f t="shared" si="8"/>
        <v>5474</v>
      </c>
      <c r="E45" s="17">
        <f t="shared" si="8"/>
        <v>6040</v>
      </c>
      <c r="F45" s="17">
        <f t="shared" si="8"/>
        <v>7866</v>
      </c>
      <c r="G45" s="17">
        <f t="shared" si="8"/>
        <v>8284</v>
      </c>
      <c r="H45" s="17">
        <f t="shared" si="8"/>
        <v>9674</v>
      </c>
      <c r="I45" s="17">
        <f t="shared" si="8"/>
        <v>10730</v>
      </c>
    </row>
    <row r="46" spans="1:9" x14ac:dyDescent="0.3">
      <c r="A46" s="15" t="s">
        <v>46</v>
      </c>
      <c r="B46" s="7">
        <v>1079</v>
      </c>
      <c r="C46" s="7">
        <v>2010</v>
      </c>
      <c r="D46" s="7">
        <v>3471</v>
      </c>
      <c r="E46" s="7">
        <v>3468</v>
      </c>
      <c r="F46" s="7">
        <v>3464</v>
      </c>
      <c r="G46" s="7">
        <v>9406</v>
      </c>
      <c r="H46" s="7">
        <v>9413</v>
      </c>
      <c r="I46" s="7">
        <v>8920</v>
      </c>
    </row>
    <row r="47" spans="1:9" x14ac:dyDescent="0.3">
      <c r="A47" s="15" t="s">
        <v>47</v>
      </c>
      <c r="B47" s="7"/>
      <c r="C47" s="7"/>
      <c r="D47" s="7"/>
      <c r="F47" s="7"/>
      <c r="G47" s="7">
        <v>2913</v>
      </c>
      <c r="H47" s="7">
        <v>2931</v>
      </c>
      <c r="I47" s="7">
        <v>2777</v>
      </c>
    </row>
    <row r="48" spans="1:9" x14ac:dyDescent="0.3">
      <c r="A48" s="15" t="s">
        <v>48</v>
      </c>
      <c r="B48" s="7">
        <v>1479</v>
      </c>
      <c r="C48" s="7">
        <v>1770</v>
      </c>
      <c r="D48" s="7">
        <v>1907</v>
      </c>
      <c r="E48" s="7">
        <v>3216</v>
      </c>
      <c r="F48" s="7">
        <v>3347</v>
      </c>
      <c r="G48" s="7">
        <v>2684</v>
      </c>
      <c r="H48" s="7">
        <v>2955</v>
      </c>
      <c r="I48" s="7">
        <v>2613</v>
      </c>
    </row>
    <row r="49" spans="1:9" x14ac:dyDescent="0.3">
      <c r="A49" s="15" t="s">
        <v>49</v>
      </c>
      <c r="B49" s="7"/>
      <c r="C49" s="7"/>
      <c r="D49" s="7"/>
      <c r="E49" s="7"/>
      <c r="F49" s="7"/>
      <c r="H49" s="7"/>
      <c r="I49" s="7"/>
    </row>
    <row r="50" spans="1:9" x14ac:dyDescent="0.3">
      <c r="A50" s="12" t="s">
        <v>50</v>
      </c>
      <c r="B50" s="7"/>
      <c r="C50" s="7"/>
      <c r="D50" s="7"/>
      <c r="E50" s="7"/>
      <c r="F50" s="7"/>
      <c r="G50" s="7"/>
      <c r="H50" s="7">
        <v>0</v>
      </c>
      <c r="I50" s="7">
        <v>0</v>
      </c>
    </row>
    <row r="51" spans="1:9" x14ac:dyDescent="0.3">
      <c r="A51" s="15" t="s">
        <v>51</v>
      </c>
      <c r="B51" s="7"/>
      <c r="C51" s="7"/>
      <c r="D51" s="7"/>
      <c r="E51" s="7"/>
      <c r="F51" s="7"/>
      <c r="G51" s="7"/>
      <c r="H51" s="7"/>
      <c r="I51" s="7"/>
    </row>
    <row r="52" spans="1:9" x14ac:dyDescent="0.3">
      <c r="A52" s="12" t="s">
        <v>52</v>
      </c>
      <c r="B52" s="7"/>
      <c r="C52" s="7"/>
      <c r="D52" s="7"/>
      <c r="E52" s="7"/>
      <c r="F52" s="7"/>
      <c r="G52" s="7"/>
      <c r="H52" s="7"/>
      <c r="I52" s="7"/>
    </row>
    <row r="53" spans="1:9" x14ac:dyDescent="0.3">
      <c r="A53" s="25" t="s">
        <v>53</v>
      </c>
      <c r="B53" s="7"/>
      <c r="C53" s="7"/>
      <c r="D53" s="7"/>
      <c r="F53" s="7"/>
      <c r="G53" s="7"/>
      <c r="H53" s="7"/>
      <c r="I53" s="7"/>
    </row>
    <row r="54" spans="1:9" x14ac:dyDescent="0.3">
      <c r="A54" s="25" t="s">
        <v>54</v>
      </c>
      <c r="B54" s="7">
        <v>3</v>
      </c>
      <c r="C54" s="7">
        <v>3</v>
      </c>
      <c r="D54" s="7">
        <v>3</v>
      </c>
      <c r="E54" s="7">
        <v>3</v>
      </c>
      <c r="F54" s="7">
        <v>3</v>
      </c>
      <c r="G54" s="7">
        <v>3</v>
      </c>
      <c r="H54" s="7">
        <v>3</v>
      </c>
      <c r="I54" s="7">
        <v>3</v>
      </c>
    </row>
    <row r="55" spans="1:9" x14ac:dyDescent="0.3">
      <c r="A55" s="25" t="s">
        <v>55</v>
      </c>
      <c r="B55" s="7">
        <v>6773</v>
      </c>
      <c r="C55" s="7">
        <v>7786</v>
      </c>
      <c r="D55" s="7">
        <v>5710</v>
      </c>
      <c r="E55" s="7">
        <v>6384</v>
      </c>
      <c r="F55" s="7">
        <v>7163</v>
      </c>
      <c r="G55" s="7">
        <v>8299</v>
      </c>
      <c r="H55" s="7">
        <v>9965</v>
      </c>
      <c r="I55" s="7">
        <v>11484</v>
      </c>
    </row>
    <row r="56" spans="1:9" x14ac:dyDescent="0.3">
      <c r="A56" s="25" t="s">
        <v>56</v>
      </c>
      <c r="B56" s="7">
        <v>1246</v>
      </c>
      <c r="C56" s="7">
        <v>318</v>
      </c>
      <c r="D56" s="7">
        <v>-213</v>
      </c>
      <c r="E56" s="7">
        <v>-92</v>
      </c>
      <c r="F56" s="7">
        <v>231</v>
      </c>
      <c r="G56" s="7">
        <v>-56</v>
      </c>
      <c r="H56" s="7">
        <v>-380</v>
      </c>
      <c r="I56" s="7">
        <v>318</v>
      </c>
    </row>
    <row r="57" spans="1:9" x14ac:dyDescent="0.3">
      <c r="A57" s="25" t="s">
        <v>57</v>
      </c>
      <c r="B57" s="7">
        <v>4685</v>
      </c>
      <c r="C57" s="7">
        <v>4151</v>
      </c>
      <c r="D57" s="7">
        <v>6907</v>
      </c>
      <c r="E57" s="7">
        <v>3517</v>
      </c>
      <c r="F57" s="7">
        <v>1643</v>
      </c>
      <c r="G57" s="7">
        <v>-191</v>
      </c>
      <c r="H57" s="7">
        <v>3179</v>
      </c>
      <c r="I57" s="7">
        <v>3476</v>
      </c>
    </row>
    <row r="58" spans="1:9" x14ac:dyDescent="0.3">
      <c r="A58" s="16" t="s">
        <v>58</v>
      </c>
      <c r="B58" s="17">
        <f t="shared" ref="B58:I58" si="9">+SUM(B53:B57)</f>
        <v>12707</v>
      </c>
      <c r="C58" s="17">
        <f t="shared" si="9"/>
        <v>12258</v>
      </c>
      <c r="D58" s="17">
        <f t="shared" si="9"/>
        <v>12407</v>
      </c>
      <c r="E58" s="17">
        <f t="shared" si="9"/>
        <v>9812</v>
      </c>
      <c r="F58" s="17">
        <f t="shared" si="9"/>
        <v>9040</v>
      </c>
      <c r="G58" s="17">
        <f t="shared" si="9"/>
        <v>8055</v>
      </c>
      <c r="H58" s="17">
        <f t="shared" si="9"/>
        <v>12767</v>
      </c>
      <c r="I58" s="17">
        <f t="shared" si="9"/>
        <v>15281</v>
      </c>
    </row>
    <row r="59" spans="1:9" x14ac:dyDescent="0.3">
      <c r="A59" s="18" t="s">
        <v>59</v>
      </c>
      <c r="B59" s="19">
        <f t="shared" ref="B59:I59" si="10">+SUM(B45:B50)+B58</f>
        <v>21597</v>
      </c>
      <c r="C59" s="19">
        <f t="shared" si="10"/>
        <v>21396</v>
      </c>
      <c r="D59" s="19">
        <f t="shared" si="10"/>
        <v>23259</v>
      </c>
      <c r="E59" s="19">
        <f t="shared" si="10"/>
        <v>22536</v>
      </c>
      <c r="F59" s="19">
        <f t="shared" si="10"/>
        <v>23717</v>
      </c>
      <c r="G59" s="19">
        <f t="shared" si="10"/>
        <v>31342</v>
      </c>
      <c r="H59" s="19">
        <f t="shared" si="10"/>
        <v>37740</v>
      </c>
      <c r="I59" s="19">
        <f t="shared" si="10"/>
        <v>40321</v>
      </c>
    </row>
    <row r="60" spans="1:9" s="21" customFormat="1" x14ac:dyDescent="0.3">
      <c r="A60" s="21" t="s">
        <v>60</v>
      </c>
      <c r="B60" s="22">
        <f t="shared" ref="B60:I60" si="11">+B59-B36</f>
        <v>0</v>
      </c>
      <c r="C60" s="22">
        <f t="shared" si="11"/>
        <v>0</v>
      </c>
      <c r="D60" s="22">
        <f t="shared" si="11"/>
        <v>0</v>
      </c>
      <c r="E60" s="22">
        <f t="shared" si="11"/>
        <v>0</v>
      </c>
      <c r="F60" s="22">
        <f t="shared" si="11"/>
        <v>0</v>
      </c>
      <c r="G60" s="22">
        <f t="shared" si="11"/>
        <v>0</v>
      </c>
      <c r="H60" s="22">
        <f t="shared" si="11"/>
        <v>0</v>
      </c>
      <c r="I60" s="22">
        <f t="shared" si="11"/>
        <v>0</v>
      </c>
    </row>
    <row r="61" spans="1:9" x14ac:dyDescent="0.3">
      <c r="A61" s="23" t="s">
        <v>61</v>
      </c>
      <c r="B61" s="23"/>
      <c r="C61" s="23"/>
      <c r="D61" s="23"/>
      <c r="E61" s="23"/>
      <c r="F61" s="23"/>
      <c r="G61" s="23"/>
      <c r="H61" s="23"/>
      <c r="I61" s="23"/>
    </row>
    <row r="62" spans="1:9" x14ac:dyDescent="0.3">
      <c r="A62" t="s">
        <v>62</v>
      </c>
    </row>
    <row r="63" spans="1:9" x14ac:dyDescent="0.3">
      <c r="A63" s="10" t="s">
        <v>63</v>
      </c>
    </row>
    <row r="64" spans="1:9" s="10" customFormat="1" x14ac:dyDescent="0.3">
      <c r="A64" s="24" t="s">
        <v>64</v>
      </c>
      <c r="B64" s="11">
        <v>3273</v>
      </c>
      <c r="C64" s="11">
        <v>3760</v>
      </c>
      <c r="D64" s="11">
        <v>4240</v>
      </c>
      <c r="E64" s="11">
        <v>1933</v>
      </c>
      <c r="F64" s="11">
        <v>4029</v>
      </c>
      <c r="G64" s="11">
        <v>2539</v>
      </c>
      <c r="H64" s="11">
        <f>+H12</f>
        <v>5727</v>
      </c>
      <c r="I64" s="11">
        <f>+I12</f>
        <v>6046</v>
      </c>
    </row>
    <row r="65" spans="1:9" s="10" customFormat="1" x14ac:dyDescent="0.3">
      <c r="A65" s="15" t="s">
        <v>65</v>
      </c>
      <c r="B65" s="7"/>
      <c r="C65" s="7"/>
      <c r="D65" s="7"/>
      <c r="E65" s="7"/>
      <c r="F65" s="7"/>
      <c r="G65" s="7"/>
      <c r="H65" s="7"/>
      <c r="I65" s="7"/>
    </row>
    <row r="66" spans="1:9" x14ac:dyDescent="0.3">
      <c r="A66" s="12" t="s">
        <v>66</v>
      </c>
      <c r="B66" s="7">
        <v>606</v>
      </c>
      <c r="C66" s="7">
        <v>649</v>
      </c>
      <c r="D66" s="7">
        <v>706</v>
      </c>
      <c r="E66" s="7">
        <v>747</v>
      </c>
      <c r="F66" s="7">
        <v>705</v>
      </c>
      <c r="G66" s="7">
        <v>721</v>
      </c>
      <c r="H66" s="7">
        <v>744</v>
      </c>
      <c r="I66" s="7">
        <v>717</v>
      </c>
    </row>
    <row r="67" spans="1:9" x14ac:dyDescent="0.3">
      <c r="A67" s="12" t="s">
        <v>67</v>
      </c>
      <c r="B67" s="7">
        <v>-113</v>
      </c>
      <c r="C67" s="7">
        <v>-80</v>
      </c>
      <c r="D67" s="7">
        <v>-273</v>
      </c>
      <c r="E67" s="7">
        <v>647</v>
      </c>
      <c r="F67" s="7">
        <v>34</v>
      </c>
      <c r="G67" s="7">
        <v>-380</v>
      </c>
      <c r="H67" s="7">
        <v>-385</v>
      </c>
      <c r="I67" s="7">
        <v>-650</v>
      </c>
    </row>
    <row r="68" spans="1:9" x14ac:dyDescent="0.3">
      <c r="A68" s="12" t="s">
        <v>68</v>
      </c>
      <c r="B68" s="7">
        <v>119</v>
      </c>
      <c r="C68" s="7">
        <v>236</v>
      </c>
      <c r="D68" s="7">
        <v>215</v>
      </c>
      <c r="E68" s="7">
        <v>218</v>
      </c>
      <c r="F68" s="7">
        <v>325</v>
      </c>
      <c r="G68" s="7">
        <v>429</v>
      </c>
      <c r="H68" s="7">
        <v>611</v>
      </c>
      <c r="I68" s="7">
        <v>638</v>
      </c>
    </row>
    <row r="69" spans="1:9" x14ac:dyDescent="0.3">
      <c r="A69" s="12" t="s">
        <v>69</v>
      </c>
      <c r="B69" s="7">
        <v>43</v>
      </c>
      <c r="C69" s="7">
        <v>13</v>
      </c>
      <c r="D69" s="7">
        <v>10</v>
      </c>
      <c r="E69" s="7">
        <v>27</v>
      </c>
      <c r="F69" s="7">
        <v>15</v>
      </c>
      <c r="G69" s="7">
        <v>398</v>
      </c>
      <c r="H69" s="7">
        <v>53</v>
      </c>
      <c r="I69" s="7">
        <v>123</v>
      </c>
    </row>
    <row r="70" spans="1:9" x14ac:dyDescent="0.3">
      <c r="A70" s="12" t="s">
        <v>70</v>
      </c>
      <c r="B70" s="7">
        <v>424</v>
      </c>
      <c r="C70" s="7">
        <v>98</v>
      </c>
      <c r="D70" s="7">
        <v>-117</v>
      </c>
      <c r="E70" s="7">
        <v>-99</v>
      </c>
      <c r="F70" s="7">
        <v>233</v>
      </c>
      <c r="G70" s="7">
        <v>23</v>
      </c>
      <c r="H70" s="7">
        <v>-138</v>
      </c>
      <c r="I70" s="7">
        <v>-26</v>
      </c>
    </row>
    <row r="71" spans="1:9" x14ac:dyDescent="0.3">
      <c r="A71" s="15" t="s">
        <v>71</v>
      </c>
      <c r="B71" s="7"/>
      <c r="C71" s="7"/>
      <c r="D71" s="7"/>
      <c r="E71" s="7"/>
      <c r="F71" s="7"/>
      <c r="G71" s="7"/>
      <c r="H71" s="7"/>
      <c r="I71" s="7"/>
    </row>
    <row r="72" spans="1:9" x14ac:dyDescent="0.3">
      <c r="A72" s="12" t="s">
        <v>72</v>
      </c>
      <c r="B72" s="7">
        <v>-216</v>
      </c>
      <c r="C72" s="7">
        <v>60</v>
      </c>
      <c r="D72" s="7">
        <v>-426</v>
      </c>
      <c r="E72" s="7">
        <v>187</v>
      </c>
      <c r="F72" s="7">
        <v>-270</v>
      </c>
      <c r="G72" s="7">
        <v>1239</v>
      </c>
      <c r="H72" s="7">
        <v>-1606</v>
      </c>
      <c r="I72" s="7">
        <v>-504</v>
      </c>
    </row>
    <row r="73" spans="1:9" x14ac:dyDescent="0.3">
      <c r="A73" s="12" t="s">
        <v>73</v>
      </c>
      <c r="B73" s="7">
        <v>-621</v>
      </c>
      <c r="C73" s="7">
        <v>-590</v>
      </c>
      <c r="D73" s="7">
        <v>-231</v>
      </c>
      <c r="E73" s="7">
        <v>-255</v>
      </c>
      <c r="F73" s="7">
        <v>-490</v>
      </c>
      <c r="G73" s="7">
        <v>-1854</v>
      </c>
      <c r="H73" s="7">
        <v>507</v>
      </c>
      <c r="I73" s="7">
        <v>-1676</v>
      </c>
    </row>
    <row r="74" spans="1:9" x14ac:dyDescent="0.3">
      <c r="A74" s="12" t="s">
        <v>74</v>
      </c>
      <c r="B74" s="7">
        <v>-144</v>
      </c>
      <c r="C74" s="7">
        <v>-161</v>
      </c>
      <c r="D74" s="7">
        <v>-120</v>
      </c>
      <c r="E74" s="7">
        <v>35</v>
      </c>
      <c r="F74" s="7">
        <v>-203</v>
      </c>
      <c r="G74" s="7">
        <v>-654</v>
      </c>
      <c r="H74" s="7">
        <v>-182</v>
      </c>
      <c r="I74" s="7">
        <v>-845</v>
      </c>
    </row>
    <row r="75" spans="1:9" x14ac:dyDescent="0.3">
      <c r="A75" s="12" t="s">
        <v>75</v>
      </c>
      <c r="B75" s="7">
        <v>1237</v>
      </c>
      <c r="C75" s="7">
        <v>-586</v>
      </c>
      <c r="D75" s="7">
        <v>-158</v>
      </c>
      <c r="E75" s="7">
        <v>1515</v>
      </c>
      <c r="F75" s="7">
        <v>1525</v>
      </c>
      <c r="G75" s="7">
        <v>24</v>
      </c>
      <c r="H75" s="7">
        <v>1326</v>
      </c>
      <c r="I75" s="7">
        <v>1365</v>
      </c>
    </row>
    <row r="76" spans="1:9" x14ac:dyDescent="0.3">
      <c r="A76" s="26" t="s">
        <v>76</v>
      </c>
      <c r="B76" s="27">
        <f t="shared" ref="B76:I76" si="12">+SUM(B64:B75)</f>
        <v>4608</v>
      </c>
      <c r="C76" s="27">
        <f t="shared" si="12"/>
        <v>3399</v>
      </c>
      <c r="D76" s="27">
        <f t="shared" si="12"/>
        <v>3846</v>
      </c>
      <c r="E76" s="27">
        <f t="shared" si="12"/>
        <v>4955</v>
      </c>
      <c r="F76" s="27">
        <f t="shared" si="12"/>
        <v>5903</v>
      </c>
      <c r="G76" s="27">
        <f t="shared" si="12"/>
        <v>2485</v>
      </c>
      <c r="H76" s="27">
        <f t="shared" si="12"/>
        <v>6657</v>
      </c>
      <c r="I76" s="27">
        <f t="shared" si="12"/>
        <v>5188</v>
      </c>
    </row>
    <row r="77" spans="1:9" x14ac:dyDescent="0.3">
      <c r="A77" s="10" t="s">
        <v>77</v>
      </c>
      <c r="B77" s="7"/>
      <c r="C77" s="7"/>
      <c r="D77" s="7"/>
      <c r="E77" s="7"/>
      <c r="F77" s="7"/>
      <c r="G77" s="7"/>
      <c r="H77" s="7"/>
      <c r="I77" s="7"/>
    </row>
    <row r="78" spans="1:9" x14ac:dyDescent="0.3">
      <c r="A78" s="15" t="s">
        <v>78</v>
      </c>
      <c r="B78" s="7">
        <v>-4936</v>
      </c>
      <c r="C78" s="7">
        <v>-5367</v>
      </c>
      <c r="D78" s="7">
        <v>-5928</v>
      </c>
      <c r="E78" s="7">
        <v>-4783</v>
      </c>
      <c r="F78" s="7">
        <v>-2937</v>
      </c>
      <c r="G78" s="7">
        <v>-2426</v>
      </c>
      <c r="H78" s="7">
        <v>-9961</v>
      </c>
      <c r="I78" s="7">
        <v>-12913</v>
      </c>
    </row>
    <row r="79" spans="1:9" x14ac:dyDescent="0.3">
      <c r="A79" s="15" t="s">
        <v>79</v>
      </c>
      <c r="B79" s="7">
        <v>3655</v>
      </c>
      <c r="C79" s="7">
        <v>2924</v>
      </c>
      <c r="D79" s="7">
        <v>3623</v>
      </c>
      <c r="E79" s="7">
        <v>3613</v>
      </c>
      <c r="F79" s="7">
        <v>1715</v>
      </c>
      <c r="G79" s="7">
        <v>74</v>
      </c>
      <c r="H79" s="7">
        <v>4236</v>
      </c>
      <c r="I79" s="7">
        <v>8199</v>
      </c>
    </row>
    <row r="80" spans="1:9" x14ac:dyDescent="0.3">
      <c r="A80" s="15" t="s">
        <v>80</v>
      </c>
      <c r="B80" s="7">
        <v>2216</v>
      </c>
      <c r="C80" s="7">
        <v>2386</v>
      </c>
      <c r="D80" s="7">
        <v>2423</v>
      </c>
      <c r="E80" s="7">
        <v>2496</v>
      </c>
      <c r="F80" s="7">
        <v>2072</v>
      </c>
      <c r="G80" s="7">
        <v>2379</v>
      </c>
      <c r="H80" s="7">
        <v>2449</v>
      </c>
      <c r="I80" s="7">
        <v>3967</v>
      </c>
    </row>
    <row r="81" spans="1:9" x14ac:dyDescent="0.3">
      <c r="A81" s="1" t="s">
        <v>81</v>
      </c>
      <c r="B81" s="7">
        <v>-150</v>
      </c>
      <c r="C81" s="7">
        <v>150</v>
      </c>
      <c r="D81" s="7"/>
      <c r="E81" s="7"/>
      <c r="F81" s="7"/>
      <c r="G81" s="7"/>
      <c r="H81" s="7"/>
      <c r="I81" s="7"/>
    </row>
    <row r="82" spans="1:9" x14ac:dyDescent="0.3">
      <c r="A82" s="15" t="s">
        <v>82</v>
      </c>
      <c r="B82" s="7">
        <v>-963</v>
      </c>
      <c r="C82" s="7">
        <v>-1143</v>
      </c>
      <c r="D82" s="7">
        <v>-1105</v>
      </c>
      <c r="E82" s="7">
        <v>-1028</v>
      </c>
      <c r="F82" s="7">
        <v>-1119</v>
      </c>
      <c r="G82" s="7">
        <v>-1086</v>
      </c>
      <c r="H82" s="7">
        <v>-695</v>
      </c>
      <c r="I82" s="7">
        <v>-758</v>
      </c>
    </row>
    <row r="83" spans="1:9" x14ac:dyDescent="0.3">
      <c r="A83" s="1" t="s">
        <v>83</v>
      </c>
      <c r="B83" s="7">
        <v>3</v>
      </c>
      <c r="C83" s="7">
        <v>10</v>
      </c>
      <c r="D83" s="7">
        <v>13</v>
      </c>
      <c r="E83" s="7">
        <v>3</v>
      </c>
      <c r="F83" s="7"/>
      <c r="G83" s="7"/>
      <c r="H83" s="7"/>
      <c r="I83" s="7"/>
    </row>
    <row r="84" spans="1:9" x14ac:dyDescent="0.3">
      <c r="A84" s="15" t="s">
        <v>84</v>
      </c>
      <c r="B84" s="7"/>
      <c r="C84" s="7">
        <v>6</v>
      </c>
      <c r="D84" s="7">
        <v>-34</v>
      </c>
      <c r="E84" s="7">
        <v>-25</v>
      </c>
      <c r="F84" s="7">
        <v>5</v>
      </c>
      <c r="G84" s="7">
        <v>31</v>
      </c>
      <c r="H84" s="7">
        <v>171</v>
      </c>
      <c r="I84" s="7">
        <v>-19</v>
      </c>
    </row>
    <row r="85" spans="1:9" x14ac:dyDescent="0.3">
      <c r="A85" s="28" t="s">
        <v>85</v>
      </c>
      <c r="B85" s="27">
        <f t="shared" ref="B85:I85" si="13">+SUM(B78:B84)</f>
        <v>-175</v>
      </c>
      <c r="C85" s="27">
        <f t="shared" si="13"/>
        <v>-1034</v>
      </c>
      <c r="D85" s="27">
        <f t="shared" si="13"/>
        <v>-1008</v>
      </c>
      <c r="E85" s="27">
        <f t="shared" si="13"/>
        <v>276</v>
      </c>
      <c r="F85" s="27">
        <f t="shared" si="13"/>
        <v>-264</v>
      </c>
      <c r="G85" s="27">
        <f t="shared" si="13"/>
        <v>-1028</v>
      </c>
      <c r="H85" s="27">
        <f t="shared" si="13"/>
        <v>-3800</v>
      </c>
      <c r="I85" s="27">
        <f t="shared" si="13"/>
        <v>-1524</v>
      </c>
    </row>
    <row r="86" spans="1:9" x14ac:dyDescent="0.3">
      <c r="A86" s="10" t="s">
        <v>86</v>
      </c>
      <c r="B86" s="7"/>
      <c r="C86" s="7"/>
      <c r="D86" s="7"/>
      <c r="E86" s="7"/>
      <c r="F86" s="7"/>
      <c r="G86" s="7"/>
      <c r="H86" s="7"/>
      <c r="I86" s="7"/>
    </row>
    <row r="87" spans="1:9" x14ac:dyDescent="0.3">
      <c r="A87" s="15" t="s">
        <v>87</v>
      </c>
      <c r="C87" s="7">
        <v>981</v>
      </c>
      <c r="D87" s="7">
        <v>1482</v>
      </c>
      <c r="E87" s="7"/>
      <c r="F87" s="7"/>
      <c r="G87" s="7">
        <v>6134</v>
      </c>
      <c r="H87" s="7">
        <v>0</v>
      </c>
      <c r="I87" s="7">
        <v>0</v>
      </c>
    </row>
    <row r="88" spans="1:9" x14ac:dyDescent="0.3">
      <c r="A88" s="1" t="s">
        <v>88</v>
      </c>
      <c r="B88" s="7">
        <v>-7</v>
      </c>
      <c r="C88" s="7">
        <v>-106</v>
      </c>
      <c r="D88" s="7">
        <v>-44</v>
      </c>
      <c r="E88" s="7">
        <v>-6</v>
      </c>
      <c r="F88" s="7"/>
      <c r="G88" s="7"/>
      <c r="H88" s="7"/>
      <c r="I88" s="7"/>
    </row>
    <row r="89" spans="1:9" x14ac:dyDescent="0.3">
      <c r="A89" s="15" t="s">
        <v>89</v>
      </c>
      <c r="B89" s="7">
        <v>-63</v>
      </c>
      <c r="C89" s="7">
        <v>-67</v>
      </c>
      <c r="D89" s="7">
        <v>327</v>
      </c>
      <c r="E89" s="7">
        <v>13</v>
      </c>
      <c r="F89" s="7">
        <v>-325</v>
      </c>
      <c r="G89" s="7">
        <v>49</v>
      </c>
      <c r="H89" s="7">
        <v>-52</v>
      </c>
      <c r="I89" s="7">
        <v>15</v>
      </c>
    </row>
    <row r="90" spans="1:9" x14ac:dyDescent="0.3">
      <c r="A90" s="15" t="s">
        <v>90</v>
      </c>
      <c r="B90" s="7">
        <v>-19</v>
      </c>
      <c r="C90" s="7">
        <v>-7</v>
      </c>
      <c r="D90" s="7">
        <v>-17</v>
      </c>
      <c r="E90" s="7">
        <v>-23</v>
      </c>
      <c r="F90" s="7"/>
      <c r="H90" s="7">
        <v>-197</v>
      </c>
      <c r="I90" s="7">
        <v>0</v>
      </c>
    </row>
    <row r="91" spans="1:9" x14ac:dyDescent="0.3">
      <c r="A91" s="15" t="s">
        <v>91</v>
      </c>
      <c r="B91" s="7">
        <v>514</v>
      </c>
      <c r="C91" s="7">
        <v>507</v>
      </c>
      <c r="D91" s="7">
        <v>489</v>
      </c>
      <c r="E91" s="7">
        <v>733</v>
      </c>
      <c r="F91" s="7">
        <v>700</v>
      </c>
      <c r="G91" s="7">
        <v>885</v>
      </c>
      <c r="H91" s="7">
        <v>1172</v>
      </c>
      <c r="I91" s="7">
        <v>1151</v>
      </c>
    </row>
    <row r="92" spans="1:9" x14ac:dyDescent="0.3">
      <c r="A92" s="15" t="s">
        <v>92</v>
      </c>
      <c r="B92" s="7">
        <v>218</v>
      </c>
      <c r="C92" s="7">
        <v>-3238</v>
      </c>
      <c r="D92" s="7">
        <v>-3223</v>
      </c>
      <c r="E92" s="7">
        <v>-4254</v>
      </c>
      <c r="F92" s="7">
        <v>-4286</v>
      </c>
      <c r="G92" s="7">
        <v>-3067</v>
      </c>
      <c r="H92" s="7">
        <v>-608</v>
      </c>
      <c r="I92" s="7">
        <v>-4014</v>
      </c>
    </row>
    <row r="93" spans="1:9" x14ac:dyDescent="0.3">
      <c r="A93" s="15" t="s">
        <v>93</v>
      </c>
      <c r="B93" s="7">
        <v>-2534</v>
      </c>
      <c r="C93" s="7">
        <v>-1022</v>
      </c>
      <c r="D93" s="7">
        <v>-1133</v>
      </c>
      <c r="E93" s="7">
        <v>-1243</v>
      </c>
      <c r="F93" s="7">
        <v>-1332</v>
      </c>
      <c r="G93" s="7">
        <v>-1452</v>
      </c>
      <c r="H93" s="7">
        <v>-1638</v>
      </c>
      <c r="I93" s="7">
        <v>-1837</v>
      </c>
    </row>
    <row r="94" spans="1:9" x14ac:dyDescent="0.3">
      <c r="A94" s="15" t="s">
        <v>94</v>
      </c>
      <c r="B94" s="7">
        <v>-899</v>
      </c>
      <c r="C94" s="7">
        <v>-22</v>
      </c>
      <c r="D94" s="7">
        <v>-29</v>
      </c>
      <c r="E94" s="7">
        <v>-55</v>
      </c>
      <c r="F94" s="7">
        <v>-50</v>
      </c>
      <c r="G94" s="7">
        <v>-58</v>
      </c>
      <c r="H94" s="7">
        <v>-136</v>
      </c>
      <c r="I94" s="7">
        <v>-151</v>
      </c>
    </row>
    <row r="95" spans="1:9" x14ac:dyDescent="0.3">
      <c r="A95" s="28" t="s">
        <v>95</v>
      </c>
      <c r="B95" s="27">
        <f t="shared" ref="B95:I95" si="14">+SUM(B87:B94)</f>
        <v>-2790</v>
      </c>
      <c r="C95" s="27">
        <f t="shared" si="14"/>
        <v>-2974</v>
      </c>
      <c r="D95" s="27">
        <f t="shared" si="14"/>
        <v>-2148</v>
      </c>
      <c r="E95" s="27">
        <f t="shared" si="14"/>
        <v>-4835</v>
      </c>
      <c r="F95" s="27">
        <f t="shared" si="14"/>
        <v>-5293</v>
      </c>
      <c r="G95" s="27">
        <f t="shared" si="14"/>
        <v>2491</v>
      </c>
      <c r="H95" s="27">
        <f t="shared" si="14"/>
        <v>-1459</v>
      </c>
      <c r="I95" s="27">
        <f t="shared" si="14"/>
        <v>-4836</v>
      </c>
    </row>
    <row r="96" spans="1:9" x14ac:dyDescent="0.3">
      <c r="A96" s="15" t="s">
        <v>96</v>
      </c>
      <c r="B96" s="7">
        <v>-83</v>
      </c>
      <c r="C96" s="7">
        <v>-105</v>
      </c>
      <c r="D96" s="7">
        <v>-20</v>
      </c>
      <c r="E96" s="7">
        <v>45</v>
      </c>
      <c r="F96" s="7">
        <v>-129</v>
      </c>
      <c r="G96" s="7">
        <v>-66</v>
      </c>
      <c r="H96" s="7">
        <v>143</v>
      </c>
      <c r="I96" s="7">
        <v>-143</v>
      </c>
    </row>
    <row r="97" spans="1:9" x14ac:dyDescent="0.3">
      <c r="A97" s="28" t="s">
        <v>97</v>
      </c>
      <c r="B97" s="27">
        <f t="shared" ref="B97:I97" si="15">+B76+B85+B95+B96</f>
        <v>1560</v>
      </c>
      <c r="C97" s="27">
        <f t="shared" si="15"/>
        <v>-714</v>
      </c>
      <c r="D97" s="27">
        <f t="shared" si="15"/>
        <v>670</v>
      </c>
      <c r="E97" s="27">
        <f t="shared" si="15"/>
        <v>441</v>
      </c>
      <c r="F97" s="27">
        <f t="shared" si="15"/>
        <v>217</v>
      </c>
      <c r="G97" s="27">
        <f t="shared" si="15"/>
        <v>3882</v>
      </c>
      <c r="H97" s="27">
        <f t="shared" si="15"/>
        <v>1541</v>
      </c>
      <c r="I97" s="27">
        <f t="shared" si="15"/>
        <v>-1315</v>
      </c>
    </row>
    <row r="98" spans="1:9" x14ac:dyDescent="0.3">
      <c r="A98" t="s">
        <v>98</v>
      </c>
      <c r="B98" s="7">
        <v>2220</v>
      </c>
      <c r="C98" s="7">
        <v>3852</v>
      </c>
      <c r="D98" s="7">
        <v>3138</v>
      </c>
      <c r="E98" s="7">
        <v>3808</v>
      </c>
      <c r="F98" s="7">
        <v>4249</v>
      </c>
      <c r="G98" s="7">
        <v>4466</v>
      </c>
      <c r="H98" s="7">
        <v>8348</v>
      </c>
      <c r="I98" s="7">
        <f>+H99</f>
        <v>9889</v>
      </c>
    </row>
    <row r="99" spans="1:9" x14ac:dyDescent="0.3">
      <c r="A99" s="18" t="s">
        <v>99</v>
      </c>
      <c r="B99" s="19">
        <v>3852</v>
      </c>
      <c r="C99" s="19">
        <v>3138</v>
      </c>
      <c r="D99" s="19">
        <v>3808</v>
      </c>
      <c r="E99" s="19">
        <f>+E97+E98</f>
        <v>4249</v>
      </c>
      <c r="F99" s="19">
        <f>+F97+F98</f>
        <v>4466</v>
      </c>
      <c r="G99" s="19">
        <f>+G97+G98</f>
        <v>8348</v>
      </c>
      <c r="H99" s="19">
        <f>+H97+H98</f>
        <v>9889</v>
      </c>
      <c r="I99" s="19">
        <f>+I97+I98</f>
        <v>8574</v>
      </c>
    </row>
    <row r="100" spans="1:9" s="21" customFormat="1" x14ac:dyDescent="0.3">
      <c r="A100" s="21" t="s">
        <v>100</v>
      </c>
      <c r="B100" s="22">
        <f t="shared" ref="B100:I100" si="16">+B99-B25</f>
        <v>0</v>
      </c>
      <c r="C100" s="22">
        <f t="shared" si="16"/>
        <v>0</v>
      </c>
      <c r="D100" s="22">
        <f t="shared" si="16"/>
        <v>0</v>
      </c>
      <c r="E100" s="22">
        <f t="shared" si="16"/>
        <v>0</v>
      </c>
      <c r="F100" s="22">
        <f t="shared" si="16"/>
        <v>0</v>
      </c>
      <c r="G100" s="22">
        <f t="shared" si="16"/>
        <v>0</v>
      </c>
      <c r="H100" s="22">
        <f t="shared" si="16"/>
        <v>0</v>
      </c>
      <c r="I100" s="22">
        <f t="shared" si="16"/>
        <v>0</v>
      </c>
    </row>
    <row r="101" spans="1:9" x14ac:dyDescent="0.3">
      <c r="A101" t="s">
        <v>101</v>
      </c>
      <c r="B101" s="7"/>
      <c r="C101" s="7"/>
      <c r="D101" s="7"/>
      <c r="E101" s="7"/>
      <c r="F101" s="7"/>
      <c r="G101" s="7"/>
      <c r="H101" s="7"/>
      <c r="I101" s="7"/>
    </row>
    <row r="102" spans="1:9" x14ac:dyDescent="0.3">
      <c r="A102" s="15" t="s">
        <v>102</v>
      </c>
      <c r="B102" s="7"/>
      <c r="C102" s="7"/>
      <c r="D102" s="7"/>
      <c r="E102" s="7"/>
      <c r="F102" s="7"/>
      <c r="G102" s="7"/>
      <c r="H102" s="7"/>
      <c r="I102" s="7"/>
    </row>
    <row r="103" spans="1:9" x14ac:dyDescent="0.3">
      <c r="A103" s="12" t="s">
        <v>103</v>
      </c>
      <c r="B103" s="7">
        <v>53</v>
      </c>
      <c r="C103" s="7">
        <v>70</v>
      </c>
      <c r="D103" s="7">
        <v>98</v>
      </c>
      <c r="E103" s="7">
        <v>125</v>
      </c>
      <c r="F103" s="7">
        <v>153</v>
      </c>
      <c r="G103" s="7">
        <v>140</v>
      </c>
      <c r="H103" s="7">
        <v>293</v>
      </c>
      <c r="I103" s="7">
        <v>290</v>
      </c>
    </row>
    <row r="104" spans="1:9" x14ac:dyDescent="0.3">
      <c r="A104" s="12" t="s">
        <v>104</v>
      </c>
      <c r="B104" s="7">
        <v>1262</v>
      </c>
      <c r="C104" s="7">
        <v>748</v>
      </c>
      <c r="D104" s="7">
        <v>703</v>
      </c>
      <c r="E104" s="7">
        <v>529</v>
      </c>
      <c r="F104" s="7">
        <v>757</v>
      </c>
      <c r="G104" s="7">
        <v>1028</v>
      </c>
      <c r="H104" s="7">
        <v>1177</v>
      </c>
      <c r="I104" s="7">
        <v>1231</v>
      </c>
    </row>
    <row r="105" spans="1:9" x14ac:dyDescent="0.3">
      <c r="A105" s="12" t="s">
        <v>105</v>
      </c>
      <c r="B105" s="7">
        <v>206</v>
      </c>
      <c r="C105" s="7">
        <v>252</v>
      </c>
      <c r="D105" s="7">
        <v>266</v>
      </c>
      <c r="E105" s="7">
        <v>294</v>
      </c>
      <c r="F105" s="7">
        <v>160</v>
      </c>
      <c r="G105" s="7">
        <v>121</v>
      </c>
      <c r="H105" s="7">
        <v>179</v>
      </c>
      <c r="I105" s="7">
        <v>160</v>
      </c>
    </row>
    <row r="106" spans="1:9" x14ac:dyDescent="0.3">
      <c r="A106" s="12" t="s">
        <v>106</v>
      </c>
      <c r="B106" s="7">
        <v>240</v>
      </c>
      <c r="C106" s="7">
        <v>271</v>
      </c>
      <c r="D106" s="7">
        <v>300</v>
      </c>
      <c r="E106" s="7">
        <v>320</v>
      </c>
      <c r="F106" s="7">
        <v>347</v>
      </c>
      <c r="G106" s="7">
        <v>385</v>
      </c>
      <c r="H106" s="7">
        <v>438</v>
      </c>
      <c r="I106" s="7">
        <v>480</v>
      </c>
    </row>
    <row r="108" spans="1:9" x14ac:dyDescent="0.3">
      <c r="A108" s="23" t="s">
        <v>107</v>
      </c>
      <c r="B108" s="23"/>
      <c r="C108" s="23"/>
      <c r="D108" s="23"/>
      <c r="E108" s="23"/>
      <c r="F108" s="23"/>
      <c r="G108" s="23"/>
      <c r="H108" s="23"/>
      <c r="I108" s="23"/>
    </row>
    <row r="109" spans="1:9" x14ac:dyDescent="0.3">
      <c r="A109" s="29" t="s">
        <v>108</v>
      </c>
      <c r="B109" s="7"/>
      <c r="C109" s="7"/>
      <c r="D109" s="7"/>
      <c r="E109" s="7"/>
      <c r="F109" s="7"/>
      <c r="G109" s="7"/>
      <c r="H109" s="7"/>
      <c r="I109" s="7"/>
    </row>
    <row r="110" spans="1:9" x14ac:dyDescent="0.3">
      <c r="A110" s="15" t="s">
        <v>109</v>
      </c>
      <c r="B110" s="11">
        <f t="shared" ref="B110:I110" si="17">+SUM(B111:B113)</f>
        <v>13740</v>
      </c>
      <c r="C110" s="11">
        <f t="shared" si="17"/>
        <v>14764</v>
      </c>
      <c r="D110" s="11">
        <f t="shared" si="17"/>
        <v>15216</v>
      </c>
      <c r="E110" s="11">
        <f t="shared" si="17"/>
        <v>14855</v>
      </c>
      <c r="F110" s="11">
        <f t="shared" si="17"/>
        <v>15902</v>
      </c>
      <c r="G110" s="11">
        <f t="shared" si="17"/>
        <v>14484</v>
      </c>
      <c r="H110" s="11">
        <f t="shared" si="17"/>
        <v>17179</v>
      </c>
      <c r="I110" s="11">
        <f t="shared" si="17"/>
        <v>18353</v>
      </c>
    </row>
    <row r="111" spans="1:9" x14ac:dyDescent="0.3">
      <c r="A111" s="12" t="s">
        <v>110</v>
      </c>
      <c r="B111">
        <v>8506</v>
      </c>
      <c r="C111">
        <v>9299</v>
      </c>
      <c r="D111">
        <v>9684</v>
      </c>
      <c r="E111">
        <v>9322</v>
      </c>
      <c r="F111">
        <v>10045</v>
      </c>
      <c r="G111">
        <v>9329</v>
      </c>
      <c r="H111" s="20">
        <v>11644</v>
      </c>
      <c r="I111" s="20">
        <v>12228</v>
      </c>
    </row>
    <row r="112" spans="1:9" x14ac:dyDescent="0.3">
      <c r="A112" s="12" t="s">
        <v>111</v>
      </c>
      <c r="B112">
        <v>4410</v>
      </c>
      <c r="C112">
        <v>4746</v>
      </c>
      <c r="D112">
        <v>4886</v>
      </c>
      <c r="E112">
        <v>4938</v>
      </c>
      <c r="F112">
        <v>5260</v>
      </c>
      <c r="G112">
        <v>4639</v>
      </c>
      <c r="H112" s="20">
        <v>5028</v>
      </c>
      <c r="I112" s="20">
        <v>5492</v>
      </c>
    </row>
    <row r="113" spans="1:12" x14ac:dyDescent="0.3">
      <c r="A113" s="12" t="s">
        <v>112</v>
      </c>
      <c r="B113">
        <v>824</v>
      </c>
      <c r="C113">
        <v>719</v>
      </c>
      <c r="D113">
        <v>646</v>
      </c>
      <c r="E113" s="7">
        <v>595</v>
      </c>
      <c r="F113" s="7">
        <v>597</v>
      </c>
      <c r="G113" s="7">
        <v>516</v>
      </c>
      <c r="H113">
        <v>507</v>
      </c>
      <c r="I113">
        <v>633</v>
      </c>
    </row>
    <row r="114" spans="1:12" x14ac:dyDescent="0.3">
      <c r="A114" s="15" t="s">
        <v>113</v>
      </c>
      <c r="B114" s="11">
        <f t="shared" ref="B114:I114" si="18">+SUM(B115:B117)</f>
        <v>7126</v>
      </c>
      <c r="C114" s="11">
        <f t="shared" si="18"/>
        <v>7568</v>
      </c>
      <c r="D114" s="11">
        <f t="shared" si="18"/>
        <v>7970</v>
      </c>
      <c r="E114" s="11">
        <f t="shared" si="18"/>
        <v>9242</v>
      </c>
      <c r="F114" s="11">
        <f t="shared" si="18"/>
        <v>9812</v>
      </c>
      <c r="G114" s="11">
        <f t="shared" si="18"/>
        <v>9347</v>
      </c>
      <c r="H114" s="11">
        <f t="shared" si="18"/>
        <v>11456</v>
      </c>
      <c r="I114" s="11">
        <f t="shared" si="18"/>
        <v>12479</v>
      </c>
    </row>
    <row r="115" spans="1:12" x14ac:dyDescent="0.3">
      <c r="A115" s="12" t="s">
        <v>110</v>
      </c>
      <c r="B115">
        <v>4703</v>
      </c>
      <c r="C115">
        <v>5043</v>
      </c>
      <c r="D115">
        <v>5192</v>
      </c>
      <c r="E115">
        <v>5875</v>
      </c>
      <c r="F115">
        <v>6293</v>
      </c>
      <c r="G115">
        <v>5892</v>
      </c>
      <c r="H115" s="20">
        <v>6970</v>
      </c>
      <c r="I115" s="20">
        <v>7388</v>
      </c>
    </row>
    <row r="116" spans="1:12" x14ac:dyDescent="0.3">
      <c r="A116" s="12" t="s">
        <v>111</v>
      </c>
      <c r="B116">
        <v>2050</v>
      </c>
      <c r="C116">
        <v>2149</v>
      </c>
      <c r="D116">
        <v>2395</v>
      </c>
      <c r="E116">
        <v>2940</v>
      </c>
      <c r="F116">
        <v>3087</v>
      </c>
      <c r="G116">
        <v>3053</v>
      </c>
      <c r="H116" s="20">
        <v>3996</v>
      </c>
      <c r="I116" s="20">
        <v>4527</v>
      </c>
    </row>
    <row r="117" spans="1:12" x14ac:dyDescent="0.3">
      <c r="A117" s="12" t="s">
        <v>112</v>
      </c>
      <c r="B117">
        <v>373</v>
      </c>
      <c r="C117">
        <v>376</v>
      </c>
      <c r="D117">
        <v>383</v>
      </c>
      <c r="E117">
        <v>427</v>
      </c>
      <c r="F117">
        <v>432</v>
      </c>
      <c r="G117">
        <v>402</v>
      </c>
      <c r="H117">
        <v>490</v>
      </c>
      <c r="I117">
        <v>564</v>
      </c>
    </row>
    <row r="118" spans="1:12" x14ac:dyDescent="0.3">
      <c r="A118" s="15" t="s">
        <v>114</v>
      </c>
      <c r="B118" s="11">
        <f t="shared" ref="B118:I118" si="19">+SUM(B119:B121)</f>
        <v>3067</v>
      </c>
      <c r="C118" s="11">
        <f t="shared" si="19"/>
        <v>3785</v>
      </c>
      <c r="D118" s="11">
        <f t="shared" si="19"/>
        <v>4237</v>
      </c>
      <c r="E118" s="11">
        <f t="shared" si="19"/>
        <v>5134</v>
      </c>
      <c r="F118" s="11">
        <f t="shared" si="19"/>
        <v>6208</v>
      </c>
      <c r="G118" s="11">
        <f t="shared" si="19"/>
        <v>6679</v>
      </c>
      <c r="H118" s="11">
        <f t="shared" si="19"/>
        <v>8290</v>
      </c>
      <c r="I118" s="11">
        <f t="shared" si="19"/>
        <v>7547</v>
      </c>
    </row>
    <row r="119" spans="1:12" x14ac:dyDescent="0.3">
      <c r="A119" s="12" t="s">
        <v>110</v>
      </c>
      <c r="B119">
        <v>2016</v>
      </c>
      <c r="C119">
        <v>2599</v>
      </c>
      <c r="D119">
        <v>2920</v>
      </c>
      <c r="E119" s="1">
        <v>3496</v>
      </c>
      <c r="F119" s="1">
        <v>4262</v>
      </c>
      <c r="G119" s="1">
        <v>4635</v>
      </c>
      <c r="H119" s="20">
        <v>5748</v>
      </c>
      <c r="I119" s="20">
        <v>5416</v>
      </c>
    </row>
    <row r="120" spans="1:12" x14ac:dyDescent="0.3">
      <c r="A120" s="12" t="s">
        <v>111</v>
      </c>
      <c r="B120">
        <v>925</v>
      </c>
      <c r="C120">
        <v>1055</v>
      </c>
      <c r="D120">
        <v>1188</v>
      </c>
      <c r="E120" s="1">
        <v>1508</v>
      </c>
      <c r="F120" s="1">
        <v>1808</v>
      </c>
      <c r="G120">
        <v>1896</v>
      </c>
      <c r="H120" s="20">
        <v>2347</v>
      </c>
      <c r="I120" s="20">
        <v>1938</v>
      </c>
    </row>
    <row r="121" spans="1:12" x14ac:dyDescent="0.3">
      <c r="A121" s="12" t="s">
        <v>112</v>
      </c>
      <c r="B121">
        <v>126</v>
      </c>
      <c r="C121">
        <v>131</v>
      </c>
      <c r="D121">
        <v>129</v>
      </c>
      <c r="E121" s="1">
        <v>130</v>
      </c>
      <c r="F121" s="1">
        <v>138</v>
      </c>
      <c r="G121">
        <v>148</v>
      </c>
      <c r="H121">
        <v>195</v>
      </c>
      <c r="I121">
        <v>193</v>
      </c>
    </row>
    <row r="122" spans="1:12" x14ac:dyDescent="0.3">
      <c r="A122" s="15" t="s">
        <v>115</v>
      </c>
      <c r="B122" s="11">
        <f t="shared" ref="B122:I122" si="20">+SUM(B123:B125)</f>
        <v>4653</v>
      </c>
      <c r="C122" s="11">
        <f t="shared" si="20"/>
        <v>4317</v>
      </c>
      <c r="D122" s="11">
        <f t="shared" si="20"/>
        <v>4737</v>
      </c>
      <c r="E122" s="11">
        <f t="shared" si="20"/>
        <v>5166</v>
      </c>
      <c r="F122" s="11">
        <f t="shared" si="20"/>
        <v>5254</v>
      </c>
      <c r="G122" s="11">
        <f t="shared" si="20"/>
        <v>5028</v>
      </c>
      <c r="H122" s="11">
        <f t="shared" si="20"/>
        <v>5343</v>
      </c>
      <c r="I122" s="11">
        <f t="shared" si="20"/>
        <v>5955</v>
      </c>
    </row>
    <row r="123" spans="1:12" x14ac:dyDescent="0.3">
      <c r="A123" s="12" t="s">
        <v>110</v>
      </c>
      <c r="B123">
        <v>3093</v>
      </c>
      <c r="C123">
        <v>2930</v>
      </c>
      <c r="D123">
        <v>3285</v>
      </c>
      <c r="E123">
        <v>3575</v>
      </c>
      <c r="F123">
        <v>3622</v>
      </c>
      <c r="G123">
        <v>3449</v>
      </c>
      <c r="H123" s="20">
        <v>3659</v>
      </c>
      <c r="I123" s="20">
        <v>4111</v>
      </c>
    </row>
    <row r="124" spans="1:12" x14ac:dyDescent="0.3">
      <c r="A124" s="12" t="s">
        <v>111</v>
      </c>
      <c r="B124">
        <v>1251</v>
      </c>
      <c r="C124">
        <v>1117</v>
      </c>
      <c r="D124">
        <v>1185</v>
      </c>
      <c r="E124">
        <v>1347</v>
      </c>
      <c r="F124">
        <v>1395</v>
      </c>
      <c r="G124">
        <v>1365</v>
      </c>
      <c r="H124" s="20">
        <v>1494</v>
      </c>
      <c r="I124" s="20">
        <v>1610</v>
      </c>
    </row>
    <row r="125" spans="1:12" x14ac:dyDescent="0.3">
      <c r="A125" s="12" t="s">
        <v>112</v>
      </c>
      <c r="B125">
        <v>309</v>
      </c>
      <c r="C125">
        <v>270</v>
      </c>
      <c r="D125">
        <v>267</v>
      </c>
      <c r="E125">
        <v>244</v>
      </c>
      <c r="F125">
        <v>237</v>
      </c>
      <c r="G125">
        <v>214</v>
      </c>
      <c r="H125">
        <v>190</v>
      </c>
      <c r="I125">
        <v>234</v>
      </c>
    </row>
    <row r="126" spans="1:12" x14ac:dyDescent="0.3">
      <c r="A126" s="15" t="s">
        <v>116</v>
      </c>
      <c r="B126" s="11">
        <v>115</v>
      </c>
      <c r="C126" s="11">
        <v>73</v>
      </c>
      <c r="D126" s="11">
        <v>73</v>
      </c>
      <c r="E126" s="11">
        <v>88</v>
      </c>
      <c r="F126" s="11">
        <v>42</v>
      </c>
      <c r="G126" s="11">
        <v>30</v>
      </c>
      <c r="H126" s="7">
        <v>25</v>
      </c>
      <c r="I126" s="7">
        <v>102</v>
      </c>
    </row>
    <row r="127" spans="1:12" x14ac:dyDescent="0.3">
      <c r="A127" s="28" t="s">
        <v>117</v>
      </c>
      <c r="B127" s="27">
        <f t="shared" ref="B127:I127" si="21">+B110+B114+B118+B122+B126</f>
        <v>28701</v>
      </c>
      <c r="C127" s="27">
        <f t="shared" si="21"/>
        <v>30507</v>
      </c>
      <c r="D127" s="27">
        <f t="shared" si="21"/>
        <v>32233</v>
      </c>
      <c r="E127" s="27">
        <f t="shared" si="21"/>
        <v>34485</v>
      </c>
      <c r="F127" s="27">
        <f t="shared" si="21"/>
        <v>37218</v>
      </c>
      <c r="G127" s="27">
        <f t="shared" si="21"/>
        <v>35568</v>
      </c>
      <c r="H127" s="27">
        <f t="shared" si="21"/>
        <v>42293</v>
      </c>
      <c r="I127" s="27">
        <f t="shared" si="21"/>
        <v>44436</v>
      </c>
      <c r="K127" s="30"/>
      <c r="L127" s="30"/>
    </row>
    <row r="128" spans="1:12" x14ac:dyDescent="0.3">
      <c r="A128" s="15" t="s">
        <v>118</v>
      </c>
      <c r="B128" s="11">
        <v>1982</v>
      </c>
      <c r="C128" s="11">
        <v>1955</v>
      </c>
      <c r="D128" s="11">
        <v>2042</v>
      </c>
      <c r="E128" s="11">
        <v>1886</v>
      </c>
      <c r="F128" s="11">
        <v>1906</v>
      </c>
      <c r="G128" s="11">
        <v>1846</v>
      </c>
      <c r="H128" s="7">
        <f>+SUM(H129:H132)</f>
        <v>2205</v>
      </c>
      <c r="I128" s="7">
        <f>+SUM(I129:I132)</f>
        <v>2346</v>
      </c>
    </row>
    <row r="129" spans="1:11" x14ac:dyDescent="0.3">
      <c r="A129" s="12" t="s">
        <v>110</v>
      </c>
      <c r="B129" s="31" t="s">
        <v>119</v>
      </c>
      <c r="C129" s="31" t="s">
        <v>119</v>
      </c>
      <c r="D129" s="31" t="s">
        <v>119</v>
      </c>
      <c r="E129" s="7">
        <v>1611</v>
      </c>
      <c r="F129" s="7">
        <v>1658</v>
      </c>
      <c r="G129">
        <v>1642</v>
      </c>
      <c r="H129" s="7">
        <v>1986</v>
      </c>
      <c r="I129" s="7">
        <v>2094</v>
      </c>
    </row>
    <row r="130" spans="1:11" x14ac:dyDescent="0.3">
      <c r="A130" s="12" t="s">
        <v>111</v>
      </c>
      <c r="B130" s="31" t="s">
        <v>119</v>
      </c>
      <c r="C130" s="31" t="s">
        <v>119</v>
      </c>
      <c r="D130" s="31" t="s">
        <v>119</v>
      </c>
      <c r="E130" s="7">
        <v>144</v>
      </c>
      <c r="F130" s="7">
        <v>118</v>
      </c>
      <c r="G130" s="7">
        <v>89</v>
      </c>
      <c r="H130" s="7">
        <v>104</v>
      </c>
      <c r="I130" s="7">
        <v>103</v>
      </c>
    </row>
    <row r="131" spans="1:11" x14ac:dyDescent="0.3">
      <c r="A131" s="12" t="s">
        <v>112</v>
      </c>
      <c r="B131" s="31" t="s">
        <v>119</v>
      </c>
      <c r="C131" s="31" t="s">
        <v>119</v>
      </c>
      <c r="D131" s="31" t="s">
        <v>119</v>
      </c>
      <c r="E131" s="7">
        <v>28</v>
      </c>
      <c r="F131" s="7">
        <v>24</v>
      </c>
      <c r="G131" s="7">
        <v>25</v>
      </c>
      <c r="H131" s="7">
        <v>29</v>
      </c>
      <c r="I131" s="7">
        <v>26</v>
      </c>
    </row>
    <row r="132" spans="1:11" x14ac:dyDescent="0.3">
      <c r="A132" s="12" t="s">
        <v>120</v>
      </c>
      <c r="B132" s="31" t="s">
        <v>119</v>
      </c>
      <c r="C132" s="31" t="s">
        <v>119</v>
      </c>
      <c r="D132" s="31" t="s">
        <v>119</v>
      </c>
      <c r="E132" s="7">
        <v>103</v>
      </c>
      <c r="F132" s="7">
        <v>106</v>
      </c>
      <c r="G132" s="7">
        <v>90</v>
      </c>
      <c r="H132" s="7">
        <v>86</v>
      </c>
      <c r="I132" s="7">
        <v>123</v>
      </c>
    </row>
    <row r="133" spans="1:11" x14ac:dyDescent="0.3">
      <c r="A133" s="15" t="s">
        <v>121</v>
      </c>
      <c r="B133" s="11">
        <v>-82</v>
      </c>
      <c r="C133" s="11">
        <v>-86</v>
      </c>
      <c r="D133" s="11">
        <v>75</v>
      </c>
      <c r="E133" s="11">
        <v>26</v>
      </c>
      <c r="F133" s="11">
        <v>-7</v>
      </c>
      <c r="G133" s="11">
        <v>-11</v>
      </c>
      <c r="H133" s="7">
        <v>40</v>
      </c>
      <c r="I133" s="7">
        <v>-72</v>
      </c>
    </row>
    <row r="134" spans="1:11" x14ac:dyDescent="0.3">
      <c r="A134" s="18" t="s">
        <v>122</v>
      </c>
      <c r="B134" s="19">
        <f t="shared" ref="B134:I134" si="22">+B127+B128+B133</f>
        <v>30601</v>
      </c>
      <c r="C134" s="19">
        <f t="shared" si="22"/>
        <v>32376</v>
      </c>
      <c r="D134" s="19">
        <f t="shared" si="22"/>
        <v>34350</v>
      </c>
      <c r="E134" s="19">
        <f t="shared" si="22"/>
        <v>36397</v>
      </c>
      <c r="F134" s="19">
        <f t="shared" si="22"/>
        <v>39117</v>
      </c>
      <c r="G134" s="19">
        <f t="shared" si="22"/>
        <v>37403</v>
      </c>
      <c r="H134" s="19">
        <f t="shared" si="22"/>
        <v>44538</v>
      </c>
      <c r="I134" s="19">
        <f t="shared" si="22"/>
        <v>46710</v>
      </c>
      <c r="K134" s="32"/>
    </row>
    <row r="135" spans="1:11" s="21" customFormat="1" x14ac:dyDescent="0.3">
      <c r="A135" s="21" t="s">
        <v>123</v>
      </c>
      <c r="B135" s="22">
        <f>+I134-I2</f>
        <v>0</v>
      </c>
      <c r="C135" s="22">
        <f t="shared" ref="C135:H135" si="23">+C134-C2</f>
        <v>0</v>
      </c>
      <c r="D135" s="22">
        <f t="shared" si="23"/>
        <v>0</v>
      </c>
      <c r="E135" s="22">
        <f t="shared" si="23"/>
        <v>0</v>
      </c>
      <c r="F135" s="22">
        <f t="shared" si="23"/>
        <v>0</v>
      </c>
      <c r="G135" s="22">
        <f t="shared" si="23"/>
        <v>0</v>
      </c>
      <c r="H135" s="22">
        <f t="shared" si="23"/>
        <v>0</v>
      </c>
    </row>
    <row r="136" spans="1:11" x14ac:dyDescent="0.3">
      <c r="A136" s="10" t="s">
        <v>124</v>
      </c>
    </row>
    <row r="137" spans="1:11" x14ac:dyDescent="0.3">
      <c r="A137" s="15" t="s">
        <v>109</v>
      </c>
      <c r="B137" s="7">
        <v>3645</v>
      </c>
      <c r="C137" s="7">
        <v>3763</v>
      </c>
      <c r="D137" s="7">
        <v>3875</v>
      </c>
      <c r="E137" s="7">
        <v>3600</v>
      </c>
      <c r="F137" s="7">
        <v>3925</v>
      </c>
      <c r="G137" s="7">
        <v>2899</v>
      </c>
      <c r="H137" s="7">
        <v>5089</v>
      </c>
      <c r="I137" s="7">
        <v>5114</v>
      </c>
    </row>
    <row r="138" spans="1:11" x14ac:dyDescent="0.3">
      <c r="A138" s="15" t="s">
        <v>113</v>
      </c>
      <c r="B138" s="7">
        <v>1524</v>
      </c>
      <c r="C138" s="7">
        <v>1787</v>
      </c>
      <c r="D138" s="7">
        <v>1507</v>
      </c>
      <c r="E138" s="7">
        <v>1587</v>
      </c>
      <c r="F138" s="7">
        <v>1995</v>
      </c>
      <c r="G138" s="7">
        <v>1541</v>
      </c>
      <c r="H138" s="7">
        <v>2435</v>
      </c>
      <c r="I138" s="7">
        <v>3293</v>
      </c>
    </row>
    <row r="139" spans="1:11" x14ac:dyDescent="0.3">
      <c r="A139" s="15" t="s">
        <v>114</v>
      </c>
      <c r="B139" s="7">
        <v>993</v>
      </c>
      <c r="C139" s="7">
        <v>1372</v>
      </c>
      <c r="D139" s="7">
        <v>1507</v>
      </c>
      <c r="E139" s="7">
        <v>1807</v>
      </c>
      <c r="F139" s="7">
        <v>2376</v>
      </c>
      <c r="G139" s="7">
        <v>2490</v>
      </c>
      <c r="H139" s="7">
        <v>3243</v>
      </c>
      <c r="I139" s="7">
        <v>2365</v>
      </c>
    </row>
    <row r="140" spans="1:11" x14ac:dyDescent="0.3">
      <c r="A140" s="15" t="s">
        <v>115</v>
      </c>
      <c r="B140" s="7">
        <v>918</v>
      </c>
      <c r="C140" s="7">
        <v>1002</v>
      </c>
      <c r="D140" s="7">
        <v>980</v>
      </c>
      <c r="E140" s="7">
        <v>1189</v>
      </c>
      <c r="F140" s="7">
        <v>1323</v>
      </c>
      <c r="G140" s="7">
        <v>1184</v>
      </c>
      <c r="H140" s="7">
        <v>1530</v>
      </c>
      <c r="I140" s="7">
        <v>1896</v>
      </c>
    </row>
    <row r="141" spans="1:11" x14ac:dyDescent="0.3">
      <c r="A141" s="15" t="s">
        <v>116</v>
      </c>
      <c r="B141" s="7">
        <v>-2263</v>
      </c>
      <c r="C141" s="7">
        <v>-2596</v>
      </c>
      <c r="D141" s="7">
        <v>-2677</v>
      </c>
      <c r="E141" s="7">
        <v>-2658</v>
      </c>
      <c r="F141" s="7">
        <v>-3262</v>
      </c>
      <c r="G141" s="7">
        <v>-3468</v>
      </c>
      <c r="H141" s="7">
        <v>-3656</v>
      </c>
      <c r="I141" s="7">
        <v>-4262</v>
      </c>
    </row>
    <row r="142" spans="1:11" x14ac:dyDescent="0.3">
      <c r="A142" s="16" t="s">
        <v>117</v>
      </c>
      <c r="B142" s="17">
        <f t="shared" ref="B142:I142" si="24">+SUM(B137:B141)</f>
        <v>4817</v>
      </c>
      <c r="C142" s="17">
        <f t="shared" si="24"/>
        <v>5328</v>
      </c>
      <c r="D142" s="17">
        <f t="shared" si="24"/>
        <v>5192</v>
      </c>
      <c r="E142" s="17">
        <f t="shared" si="24"/>
        <v>5525</v>
      </c>
      <c r="F142" s="17">
        <f t="shared" si="24"/>
        <v>6357</v>
      </c>
      <c r="G142" s="17">
        <f t="shared" si="24"/>
        <v>4646</v>
      </c>
      <c r="H142" s="17">
        <f t="shared" si="24"/>
        <v>8641</v>
      </c>
      <c r="I142" s="17">
        <f t="shared" si="24"/>
        <v>8406</v>
      </c>
    </row>
    <row r="143" spans="1:11" x14ac:dyDescent="0.3">
      <c r="A143" s="15" t="s">
        <v>118</v>
      </c>
      <c r="B143" s="7">
        <v>517</v>
      </c>
      <c r="C143" s="7">
        <v>487</v>
      </c>
      <c r="D143" s="7">
        <v>477</v>
      </c>
      <c r="E143" s="7">
        <v>310</v>
      </c>
      <c r="F143" s="7">
        <v>303</v>
      </c>
      <c r="G143" s="7">
        <v>297</v>
      </c>
      <c r="H143" s="7">
        <v>543</v>
      </c>
      <c r="I143" s="7">
        <v>669</v>
      </c>
    </row>
    <row r="144" spans="1:11" x14ac:dyDescent="0.3">
      <c r="A144" s="15" t="s">
        <v>121</v>
      </c>
      <c r="B144" s="7">
        <v>-1101</v>
      </c>
      <c r="C144" s="7">
        <v>-1173</v>
      </c>
      <c r="D144" s="7">
        <v>-724</v>
      </c>
      <c r="E144" s="7">
        <v>-1456</v>
      </c>
      <c r="F144" s="7">
        <v>-1810</v>
      </c>
      <c r="G144" s="7">
        <v>-1967</v>
      </c>
      <c r="H144" s="7">
        <v>-2261</v>
      </c>
      <c r="I144" s="7">
        <v>-2219</v>
      </c>
    </row>
    <row r="145" spans="1:9" x14ac:dyDescent="0.3">
      <c r="A145" s="18" t="s">
        <v>125</v>
      </c>
      <c r="B145" s="19">
        <f t="shared" ref="B145:I145" si="25">+SUM(B142:B144)</f>
        <v>4233</v>
      </c>
      <c r="C145" s="19">
        <f t="shared" si="25"/>
        <v>4642</v>
      </c>
      <c r="D145" s="19">
        <f t="shared" si="25"/>
        <v>4945</v>
      </c>
      <c r="E145" s="19">
        <f t="shared" si="25"/>
        <v>4379</v>
      </c>
      <c r="F145" s="19">
        <f t="shared" si="25"/>
        <v>4850</v>
      </c>
      <c r="G145" s="19">
        <f t="shared" si="25"/>
        <v>2976</v>
      </c>
      <c r="H145" s="19">
        <f t="shared" si="25"/>
        <v>6923</v>
      </c>
      <c r="I145" s="19">
        <f t="shared" si="25"/>
        <v>6856</v>
      </c>
    </row>
    <row r="146" spans="1:9" s="21" customFormat="1" x14ac:dyDescent="0.3">
      <c r="A146" s="21" t="s">
        <v>123</v>
      </c>
      <c r="B146" s="22">
        <f t="shared" ref="B146:I146" si="26">+B145-B10-B8</f>
        <v>0</v>
      </c>
      <c r="C146" s="22">
        <f t="shared" si="26"/>
        <v>0</v>
      </c>
      <c r="D146" s="22">
        <f t="shared" si="26"/>
        <v>0</v>
      </c>
      <c r="E146" s="22">
        <f t="shared" si="26"/>
        <v>0</v>
      </c>
      <c r="F146" s="22">
        <f t="shared" si="26"/>
        <v>0</v>
      </c>
      <c r="G146" s="22">
        <f t="shared" si="26"/>
        <v>0</v>
      </c>
      <c r="H146" s="22">
        <f t="shared" si="26"/>
        <v>0</v>
      </c>
      <c r="I146" s="22">
        <f t="shared" si="26"/>
        <v>0</v>
      </c>
    </row>
    <row r="147" spans="1:9" x14ac:dyDescent="0.3">
      <c r="A147" s="10" t="s">
        <v>126</v>
      </c>
    </row>
    <row r="148" spans="1:9" x14ac:dyDescent="0.3">
      <c r="A148" s="15" t="s">
        <v>109</v>
      </c>
      <c r="B148" s="7">
        <v>632</v>
      </c>
      <c r="C148" s="7">
        <v>742</v>
      </c>
      <c r="D148" s="7">
        <v>819</v>
      </c>
      <c r="E148" s="7">
        <v>848</v>
      </c>
      <c r="F148" s="7">
        <v>814</v>
      </c>
      <c r="G148" s="7">
        <v>645</v>
      </c>
      <c r="H148" s="7">
        <v>617</v>
      </c>
      <c r="I148" s="7">
        <v>639</v>
      </c>
    </row>
    <row r="149" spans="1:9" x14ac:dyDescent="0.3">
      <c r="A149" s="15" t="s">
        <v>113</v>
      </c>
      <c r="B149" s="7">
        <v>498</v>
      </c>
      <c r="C149" s="7">
        <v>639</v>
      </c>
      <c r="D149" s="7">
        <v>709</v>
      </c>
      <c r="E149" s="7">
        <v>849</v>
      </c>
      <c r="F149" s="7">
        <v>929</v>
      </c>
      <c r="G149" s="7">
        <v>885</v>
      </c>
      <c r="H149" s="7">
        <v>982</v>
      </c>
      <c r="I149" s="7">
        <v>920</v>
      </c>
    </row>
    <row r="150" spans="1:9" x14ac:dyDescent="0.3">
      <c r="A150" s="15" t="s">
        <v>114</v>
      </c>
      <c r="B150" s="7">
        <v>254</v>
      </c>
      <c r="C150" s="7">
        <v>234</v>
      </c>
      <c r="D150" s="7">
        <v>225</v>
      </c>
      <c r="E150" s="7">
        <v>256</v>
      </c>
      <c r="F150" s="7">
        <v>237</v>
      </c>
      <c r="G150" s="7">
        <v>214</v>
      </c>
      <c r="H150" s="7">
        <v>288</v>
      </c>
      <c r="I150" s="7">
        <v>303</v>
      </c>
    </row>
    <row r="151" spans="1:9" x14ac:dyDescent="0.3">
      <c r="A151" s="15" t="s">
        <v>127</v>
      </c>
      <c r="B151" s="7">
        <v>308</v>
      </c>
      <c r="C151" s="7">
        <v>332</v>
      </c>
      <c r="D151" s="7">
        <v>340</v>
      </c>
      <c r="E151" s="7">
        <v>339</v>
      </c>
      <c r="F151" s="7">
        <v>326</v>
      </c>
      <c r="G151" s="7">
        <v>296</v>
      </c>
      <c r="H151" s="7">
        <v>304</v>
      </c>
      <c r="I151" s="7">
        <v>274</v>
      </c>
    </row>
    <row r="152" spans="1:9" x14ac:dyDescent="0.3">
      <c r="A152" s="15" t="s">
        <v>116</v>
      </c>
      <c r="B152" s="7">
        <v>484</v>
      </c>
      <c r="C152" s="7">
        <v>511</v>
      </c>
      <c r="D152" s="7">
        <v>533</v>
      </c>
      <c r="E152" s="7">
        <v>597</v>
      </c>
      <c r="F152" s="7">
        <v>665</v>
      </c>
      <c r="G152" s="7">
        <v>830</v>
      </c>
      <c r="H152" s="7">
        <v>780</v>
      </c>
      <c r="I152" s="7">
        <v>789</v>
      </c>
    </row>
    <row r="153" spans="1:9" x14ac:dyDescent="0.3">
      <c r="A153" s="16" t="s">
        <v>128</v>
      </c>
      <c r="B153" s="17">
        <f t="shared" ref="B153:I153" si="27">+SUM(B148:B152)</f>
        <v>2176</v>
      </c>
      <c r="C153" s="17">
        <f t="shared" si="27"/>
        <v>2458</v>
      </c>
      <c r="D153" s="17">
        <f t="shared" si="27"/>
        <v>2626</v>
      </c>
      <c r="E153" s="17">
        <f t="shared" si="27"/>
        <v>2889</v>
      </c>
      <c r="F153" s="17">
        <f t="shared" si="27"/>
        <v>2971</v>
      </c>
      <c r="G153" s="17">
        <f t="shared" si="27"/>
        <v>2870</v>
      </c>
      <c r="H153" s="17">
        <f t="shared" si="27"/>
        <v>2971</v>
      </c>
      <c r="I153" s="17">
        <f t="shared" si="27"/>
        <v>2925</v>
      </c>
    </row>
    <row r="154" spans="1:9" x14ac:dyDescent="0.3">
      <c r="A154" s="15" t="s">
        <v>118</v>
      </c>
      <c r="B154" s="7">
        <v>122</v>
      </c>
      <c r="C154" s="7">
        <v>125</v>
      </c>
      <c r="D154" s="7">
        <v>125</v>
      </c>
      <c r="E154" s="7">
        <v>115</v>
      </c>
      <c r="F154" s="7">
        <v>100</v>
      </c>
      <c r="G154" s="7">
        <v>80</v>
      </c>
      <c r="H154" s="7">
        <v>63</v>
      </c>
      <c r="I154" s="7">
        <v>49</v>
      </c>
    </row>
    <row r="155" spans="1:9" x14ac:dyDescent="0.3">
      <c r="A155" s="15" t="s">
        <v>121</v>
      </c>
      <c r="B155" s="7">
        <v>713</v>
      </c>
      <c r="C155" s="7">
        <v>937</v>
      </c>
      <c r="D155" s="7">
        <v>1238</v>
      </c>
      <c r="E155" s="7">
        <v>1450</v>
      </c>
      <c r="F155" s="7">
        <v>1673</v>
      </c>
      <c r="G155" s="7">
        <v>1916</v>
      </c>
      <c r="H155" s="7">
        <v>1870</v>
      </c>
      <c r="I155" s="7">
        <v>1817</v>
      </c>
    </row>
    <row r="156" spans="1:9" x14ac:dyDescent="0.3">
      <c r="A156" s="18" t="s">
        <v>129</v>
      </c>
      <c r="B156" s="19">
        <f t="shared" ref="B156:I156" si="28">+SUM(B153:B155)</f>
        <v>3011</v>
      </c>
      <c r="C156" s="19">
        <f t="shared" si="28"/>
        <v>3520</v>
      </c>
      <c r="D156" s="19">
        <f t="shared" si="28"/>
        <v>3989</v>
      </c>
      <c r="E156" s="19">
        <f t="shared" si="28"/>
        <v>4454</v>
      </c>
      <c r="F156" s="19">
        <f t="shared" si="28"/>
        <v>4744</v>
      </c>
      <c r="G156" s="19">
        <f t="shared" si="28"/>
        <v>4866</v>
      </c>
      <c r="H156" s="19">
        <f t="shared" si="28"/>
        <v>4904</v>
      </c>
      <c r="I156" s="19">
        <f t="shared" si="28"/>
        <v>4791</v>
      </c>
    </row>
    <row r="157" spans="1:9" x14ac:dyDescent="0.3">
      <c r="A157" s="21" t="s">
        <v>123</v>
      </c>
      <c r="B157" s="22">
        <f t="shared" ref="B157:I157" si="29">+B156-B31</f>
        <v>0</v>
      </c>
      <c r="C157" s="22">
        <f t="shared" si="29"/>
        <v>0</v>
      </c>
      <c r="D157" s="22">
        <f t="shared" si="29"/>
        <v>0</v>
      </c>
      <c r="E157" s="22">
        <f t="shared" si="29"/>
        <v>0</v>
      </c>
      <c r="F157" s="22">
        <f t="shared" si="29"/>
        <v>0</v>
      </c>
      <c r="G157" s="22">
        <f t="shared" si="29"/>
        <v>0</v>
      </c>
      <c r="H157" s="22">
        <f t="shared" si="29"/>
        <v>0</v>
      </c>
      <c r="I157" s="22">
        <f t="shared" si="29"/>
        <v>0</v>
      </c>
    </row>
    <row r="158" spans="1:9" x14ac:dyDescent="0.3">
      <c r="A158" s="10" t="s">
        <v>130</v>
      </c>
    </row>
    <row r="159" spans="1:9" x14ac:dyDescent="0.3">
      <c r="A159" s="15" t="s">
        <v>109</v>
      </c>
      <c r="B159" s="7">
        <v>208</v>
      </c>
      <c r="C159" s="7">
        <v>242</v>
      </c>
      <c r="D159" s="7">
        <v>223</v>
      </c>
      <c r="E159" s="7">
        <v>196</v>
      </c>
      <c r="F159" s="7">
        <v>117</v>
      </c>
      <c r="G159" s="7">
        <v>110</v>
      </c>
      <c r="H159" s="7">
        <v>98</v>
      </c>
      <c r="I159" s="7">
        <v>146</v>
      </c>
    </row>
    <row r="160" spans="1:9" x14ac:dyDescent="0.3">
      <c r="A160" s="15" t="s">
        <v>113</v>
      </c>
      <c r="B160" s="7">
        <v>236</v>
      </c>
      <c r="C160" s="7">
        <v>232</v>
      </c>
      <c r="D160" s="7">
        <v>173</v>
      </c>
      <c r="E160" s="7">
        <v>240</v>
      </c>
      <c r="F160" s="7">
        <v>233</v>
      </c>
      <c r="G160" s="7">
        <v>139</v>
      </c>
      <c r="H160" s="7">
        <v>153</v>
      </c>
      <c r="I160" s="7">
        <v>197</v>
      </c>
    </row>
    <row r="161" spans="1:9" x14ac:dyDescent="0.3">
      <c r="A161" s="15" t="s">
        <v>114</v>
      </c>
      <c r="B161" s="7">
        <v>69</v>
      </c>
      <c r="C161" s="7">
        <v>44</v>
      </c>
      <c r="D161" s="7">
        <v>51</v>
      </c>
      <c r="E161" s="7">
        <v>76</v>
      </c>
      <c r="F161" s="7">
        <v>49</v>
      </c>
      <c r="G161" s="7">
        <v>28</v>
      </c>
      <c r="H161" s="7">
        <v>94</v>
      </c>
      <c r="I161" s="7">
        <v>78</v>
      </c>
    </row>
    <row r="162" spans="1:9" x14ac:dyDescent="0.3">
      <c r="A162" s="15" t="s">
        <v>127</v>
      </c>
      <c r="B162" s="7">
        <v>52</v>
      </c>
      <c r="C162" s="7">
        <v>64</v>
      </c>
      <c r="D162" s="7">
        <v>59</v>
      </c>
      <c r="E162" s="7">
        <v>49</v>
      </c>
      <c r="F162" s="7">
        <v>47</v>
      </c>
      <c r="G162" s="7">
        <v>41</v>
      </c>
      <c r="H162" s="7">
        <v>54</v>
      </c>
      <c r="I162" s="7">
        <v>56</v>
      </c>
    </row>
    <row r="163" spans="1:9" x14ac:dyDescent="0.3">
      <c r="A163" s="15" t="s">
        <v>116</v>
      </c>
      <c r="B163" s="7">
        <v>225</v>
      </c>
      <c r="C163" s="7">
        <v>258</v>
      </c>
      <c r="D163" s="7">
        <v>278</v>
      </c>
      <c r="E163" s="7">
        <v>286</v>
      </c>
      <c r="F163" s="7">
        <v>278</v>
      </c>
      <c r="G163" s="7">
        <v>438</v>
      </c>
      <c r="H163" s="7">
        <v>278</v>
      </c>
      <c r="I163" s="7">
        <v>222</v>
      </c>
    </row>
    <row r="164" spans="1:9" x14ac:dyDescent="0.3">
      <c r="A164" s="16" t="s">
        <v>128</v>
      </c>
      <c r="B164" s="17">
        <f t="shared" ref="B164:I164" si="30">+SUM(B159:B163)</f>
        <v>790</v>
      </c>
      <c r="C164" s="17">
        <f t="shared" si="30"/>
        <v>840</v>
      </c>
      <c r="D164" s="17">
        <f t="shared" si="30"/>
        <v>784</v>
      </c>
      <c r="E164" s="17">
        <f t="shared" si="30"/>
        <v>847</v>
      </c>
      <c r="F164" s="17">
        <f t="shared" si="30"/>
        <v>724</v>
      </c>
      <c r="G164" s="17">
        <f t="shared" si="30"/>
        <v>756</v>
      </c>
      <c r="H164" s="17">
        <f t="shared" si="30"/>
        <v>677</v>
      </c>
      <c r="I164" s="17">
        <f t="shared" si="30"/>
        <v>699</v>
      </c>
    </row>
    <row r="165" spans="1:9" x14ac:dyDescent="0.3">
      <c r="A165" s="15" t="s">
        <v>118</v>
      </c>
      <c r="B165" s="7">
        <v>69</v>
      </c>
      <c r="C165" s="7">
        <v>39</v>
      </c>
      <c r="D165" s="7">
        <v>30</v>
      </c>
      <c r="E165" s="7">
        <v>22</v>
      </c>
      <c r="F165" s="7">
        <v>18</v>
      </c>
      <c r="G165" s="7">
        <v>12</v>
      </c>
      <c r="H165" s="7">
        <v>7</v>
      </c>
      <c r="I165" s="7">
        <v>9</v>
      </c>
    </row>
    <row r="166" spans="1:9" x14ac:dyDescent="0.3">
      <c r="A166" s="15" t="s">
        <v>121</v>
      </c>
      <c r="B166" s="7">
        <v>144</v>
      </c>
      <c r="C166" s="7">
        <v>312</v>
      </c>
      <c r="D166" s="7">
        <v>387</v>
      </c>
      <c r="E166" s="7">
        <v>325</v>
      </c>
      <c r="F166" s="7">
        <v>333</v>
      </c>
      <c r="G166">
        <v>356</v>
      </c>
      <c r="H166" s="7">
        <v>107</v>
      </c>
      <c r="I166" s="7">
        <v>103</v>
      </c>
    </row>
    <row r="167" spans="1:9" x14ac:dyDescent="0.3">
      <c r="A167" s="33" t="s">
        <v>131</v>
      </c>
      <c r="B167" s="34">
        <v>-40</v>
      </c>
      <c r="C167" s="34">
        <v>-48</v>
      </c>
      <c r="D167" s="34">
        <v>-96</v>
      </c>
      <c r="E167" s="34">
        <v>-166</v>
      </c>
      <c r="F167" s="34">
        <v>44</v>
      </c>
      <c r="G167" s="35">
        <v>-38</v>
      </c>
      <c r="H167" s="34">
        <v>-96</v>
      </c>
      <c r="I167" s="34">
        <v>-53</v>
      </c>
    </row>
    <row r="168" spans="1:9" x14ac:dyDescent="0.3">
      <c r="A168" s="18" t="s">
        <v>132</v>
      </c>
      <c r="B168" s="19">
        <f t="shared" ref="B168:I168" si="31">+SUM(B164:B167)</f>
        <v>963</v>
      </c>
      <c r="C168" s="19">
        <f t="shared" si="31"/>
        <v>1143</v>
      </c>
      <c r="D168" s="19">
        <f t="shared" si="31"/>
        <v>1105</v>
      </c>
      <c r="E168" s="19">
        <f t="shared" si="31"/>
        <v>1028</v>
      </c>
      <c r="F168" s="19">
        <f t="shared" si="31"/>
        <v>1119</v>
      </c>
      <c r="G168" s="19">
        <f t="shared" si="31"/>
        <v>1086</v>
      </c>
      <c r="H168" s="19">
        <f t="shared" si="31"/>
        <v>695</v>
      </c>
      <c r="I168" s="19">
        <f t="shared" si="31"/>
        <v>758</v>
      </c>
    </row>
    <row r="169" spans="1:9" x14ac:dyDescent="0.3">
      <c r="A169" s="21" t="s">
        <v>123</v>
      </c>
      <c r="B169" s="22">
        <f t="shared" ref="B169:I169" si="32">+B168+B82</f>
        <v>0</v>
      </c>
      <c r="C169" s="22">
        <f t="shared" si="32"/>
        <v>0</v>
      </c>
      <c r="D169" s="22">
        <f t="shared" si="32"/>
        <v>0</v>
      </c>
      <c r="E169" s="22">
        <f t="shared" si="32"/>
        <v>0</v>
      </c>
      <c r="F169" s="22">
        <f t="shared" si="32"/>
        <v>0</v>
      </c>
      <c r="G169" s="22">
        <f t="shared" si="32"/>
        <v>0</v>
      </c>
      <c r="H169" s="22">
        <f t="shared" si="32"/>
        <v>0</v>
      </c>
      <c r="I169" s="22">
        <f t="shared" si="32"/>
        <v>0</v>
      </c>
    </row>
    <row r="170" spans="1:9" x14ac:dyDescent="0.3">
      <c r="A170" s="10" t="s">
        <v>133</v>
      </c>
    </row>
    <row r="171" spans="1:9" x14ac:dyDescent="0.3">
      <c r="A171" s="15" t="s">
        <v>109</v>
      </c>
      <c r="B171" s="7">
        <v>121</v>
      </c>
      <c r="C171" s="7">
        <v>133</v>
      </c>
      <c r="D171" s="7">
        <v>140</v>
      </c>
      <c r="E171" s="7">
        <v>160</v>
      </c>
      <c r="F171" s="7">
        <v>149</v>
      </c>
      <c r="G171" s="7">
        <v>148</v>
      </c>
      <c r="H171" s="7">
        <v>130</v>
      </c>
      <c r="I171" s="7">
        <v>124</v>
      </c>
    </row>
    <row r="172" spans="1:9" x14ac:dyDescent="0.3">
      <c r="A172" s="15" t="s">
        <v>113</v>
      </c>
      <c r="B172" s="7">
        <v>87</v>
      </c>
      <c r="C172" s="7">
        <v>84</v>
      </c>
      <c r="D172" s="7">
        <v>104</v>
      </c>
      <c r="E172" s="7">
        <v>116</v>
      </c>
      <c r="F172" s="7">
        <v>111</v>
      </c>
      <c r="G172" s="7">
        <v>132</v>
      </c>
      <c r="H172" s="7">
        <v>136</v>
      </c>
      <c r="I172" s="7">
        <v>134</v>
      </c>
    </row>
    <row r="173" spans="1:9" x14ac:dyDescent="0.3">
      <c r="A173" s="15" t="s">
        <v>114</v>
      </c>
      <c r="B173" s="7">
        <v>46</v>
      </c>
      <c r="C173" s="7">
        <v>48</v>
      </c>
      <c r="D173" s="7">
        <v>54</v>
      </c>
      <c r="E173" s="7">
        <v>56</v>
      </c>
      <c r="F173" s="7">
        <v>50</v>
      </c>
      <c r="G173" s="7">
        <v>44</v>
      </c>
      <c r="H173" s="7">
        <v>46</v>
      </c>
      <c r="I173" s="7">
        <v>41</v>
      </c>
    </row>
    <row r="174" spans="1:9" x14ac:dyDescent="0.3">
      <c r="A174" s="15" t="s">
        <v>115</v>
      </c>
      <c r="B174" s="7">
        <v>49</v>
      </c>
      <c r="C174" s="7">
        <v>43</v>
      </c>
      <c r="D174" s="7">
        <v>56</v>
      </c>
      <c r="E174" s="7">
        <v>55</v>
      </c>
      <c r="F174" s="7">
        <v>53</v>
      </c>
      <c r="G174" s="7">
        <v>46</v>
      </c>
      <c r="H174" s="7">
        <v>43</v>
      </c>
      <c r="I174" s="7">
        <v>42</v>
      </c>
    </row>
    <row r="175" spans="1:9" x14ac:dyDescent="0.3">
      <c r="A175" s="15" t="s">
        <v>116</v>
      </c>
      <c r="B175" s="7">
        <v>210</v>
      </c>
      <c r="C175" s="7">
        <v>230</v>
      </c>
      <c r="D175" s="7">
        <v>233</v>
      </c>
      <c r="E175" s="7">
        <v>217</v>
      </c>
      <c r="F175" s="7">
        <v>195</v>
      </c>
      <c r="G175" s="7">
        <v>214</v>
      </c>
      <c r="H175" s="7">
        <v>222</v>
      </c>
      <c r="I175" s="7">
        <v>220</v>
      </c>
    </row>
    <row r="176" spans="1:9" x14ac:dyDescent="0.3">
      <c r="A176" s="16" t="s">
        <v>128</v>
      </c>
      <c r="B176" s="17">
        <f t="shared" ref="B176:I176" si="33">+SUM(B171:B175)</f>
        <v>513</v>
      </c>
      <c r="C176" s="17">
        <f t="shared" si="33"/>
        <v>538</v>
      </c>
      <c r="D176" s="17">
        <f t="shared" si="33"/>
        <v>587</v>
      </c>
      <c r="E176" s="17">
        <f t="shared" si="33"/>
        <v>604</v>
      </c>
      <c r="F176" s="17">
        <f t="shared" si="33"/>
        <v>558</v>
      </c>
      <c r="G176" s="17">
        <f t="shared" si="33"/>
        <v>584</v>
      </c>
      <c r="H176" s="17">
        <f t="shared" si="33"/>
        <v>577</v>
      </c>
      <c r="I176" s="17">
        <f t="shared" si="33"/>
        <v>561</v>
      </c>
    </row>
    <row r="177" spans="1:9" x14ac:dyDescent="0.3">
      <c r="A177" s="15" t="s">
        <v>118</v>
      </c>
      <c r="B177" s="7">
        <v>18</v>
      </c>
      <c r="C177" s="7">
        <v>27</v>
      </c>
      <c r="D177" s="7">
        <v>28</v>
      </c>
      <c r="E177" s="7">
        <v>33</v>
      </c>
      <c r="F177" s="7">
        <v>31</v>
      </c>
      <c r="G177" s="7">
        <v>25</v>
      </c>
      <c r="H177" s="7">
        <v>26</v>
      </c>
      <c r="I177" s="7">
        <v>22</v>
      </c>
    </row>
    <row r="178" spans="1:9" x14ac:dyDescent="0.3">
      <c r="A178" s="15" t="s">
        <v>121</v>
      </c>
      <c r="B178" s="7">
        <v>75</v>
      </c>
      <c r="C178" s="7">
        <v>84</v>
      </c>
      <c r="D178" s="7">
        <v>91</v>
      </c>
      <c r="E178" s="7">
        <v>110</v>
      </c>
      <c r="F178" s="7">
        <v>116</v>
      </c>
      <c r="G178" s="7">
        <v>112</v>
      </c>
      <c r="H178" s="7">
        <v>141</v>
      </c>
      <c r="I178" s="7">
        <v>134</v>
      </c>
    </row>
    <row r="179" spans="1:9" x14ac:dyDescent="0.3">
      <c r="A179" s="18" t="s">
        <v>134</v>
      </c>
      <c r="B179" s="19">
        <f t="shared" ref="B179:I179" si="34">+SUM(B176:B178)</f>
        <v>606</v>
      </c>
      <c r="C179" s="19">
        <f t="shared" si="34"/>
        <v>649</v>
      </c>
      <c r="D179" s="19">
        <f t="shared" si="34"/>
        <v>706</v>
      </c>
      <c r="E179" s="19">
        <f t="shared" si="34"/>
        <v>747</v>
      </c>
      <c r="F179" s="19">
        <f t="shared" si="34"/>
        <v>705</v>
      </c>
      <c r="G179" s="19">
        <f t="shared" si="34"/>
        <v>721</v>
      </c>
      <c r="H179" s="19">
        <f t="shared" si="34"/>
        <v>744</v>
      </c>
      <c r="I179" s="19">
        <f t="shared" si="34"/>
        <v>717</v>
      </c>
    </row>
    <row r="180" spans="1:9" x14ac:dyDescent="0.3">
      <c r="A180" s="21" t="s">
        <v>123</v>
      </c>
      <c r="B180" s="22">
        <f t="shared" ref="B180:I180" si="35">+B179-B66</f>
        <v>0</v>
      </c>
      <c r="C180" s="22">
        <f t="shared" si="35"/>
        <v>0</v>
      </c>
      <c r="D180" s="22">
        <f t="shared" si="35"/>
        <v>0</v>
      </c>
      <c r="E180" s="22">
        <f t="shared" si="35"/>
        <v>0</v>
      </c>
      <c r="F180" s="22">
        <f t="shared" si="35"/>
        <v>0</v>
      </c>
      <c r="G180" s="22">
        <f t="shared" si="35"/>
        <v>0</v>
      </c>
      <c r="H180" s="22">
        <f t="shared" si="35"/>
        <v>0</v>
      </c>
      <c r="I180" s="22">
        <f t="shared" si="35"/>
        <v>0</v>
      </c>
    </row>
    <row r="181" spans="1:9" x14ac:dyDescent="0.3">
      <c r="A181" s="21"/>
      <c r="B181" s="22"/>
      <c r="C181" s="22"/>
      <c r="D181" s="22"/>
      <c r="E181" s="22"/>
      <c r="F181" s="22"/>
      <c r="G181" s="22"/>
      <c r="H181" s="22"/>
      <c r="I181" s="22"/>
    </row>
    <row r="182" spans="1:9" x14ac:dyDescent="0.3">
      <c r="A182" s="36" t="s">
        <v>135</v>
      </c>
      <c r="B182" s="37"/>
      <c r="C182" s="37"/>
      <c r="D182" s="37"/>
      <c r="E182" s="37"/>
      <c r="F182" s="37"/>
      <c r="G182" s="37"/>
      <c r="H182" s="37"/>
      <c r="I182" s="37"/>
    </row>
    <row r="183" spans="1:9" x14ac:dyDescent="0.3">
      <c r="A183" s="15" t="s">
        <v>109</v>
      </c>
      <c r="B183">
        <f t="shared" ref="B183:I191" si="36">B137+B171</f>
        <v>3766</v>
      </c>
      <c r="C183">
        <f t="shared" si="36"/>
        <v>3896</v>
      </c>
      <c r="D183">
        <f t="shared" si="36"/>
        <v>4015</v>
      </c>
      <c r="E183">
        <f t="shared" si="36"/>
        <v>3760</v>
      </c>
      <c r="F183">
        <f t="shared" si="36"/>
        <v>4074</v>
      </c>
      <c r="G183">
        <f t="shared" si="36"/>
        <v>3047</v>
      </c>
      <c r="H183">
        <f t="shared" si="36"/>
        <v>5219</v>
      </c>
      <c r="I183">
        <f t="shared" si="36"/>
        <v>5238</v>
      </c>
    </row>
    <row r="184" spans="1:9" x14ac:dyDescent="0.3">
      <c r="A184" s="15" t="s">
        <v>113</v>
      </c>
      <c r="B184">
        <f t="shared" si="36"/>
        <v>1611</v>
      </c>
      <c r="C184">
        <f t="shared" si="36"/>
        <v>1871</v>
      </c>
      <c r="D184">
        <f t="shared" si="36"/>
        <v>1611</v>
      </c>
      <c r="E184">
        <f t="shared" si="36"/>
        <v>1703</v>
      </c>
      <c r="F184">
        <f t="shared" si="36"/>
        <v>2106</v>
      </c>
      <c r="G184">
        <f t="shared" si="36"/>
        <v>1673</v>
      </c>
      <c r="H184">
        <f t="shared" si="36"/>
        <v>2571</v>
      </c>
      <c r="I184">
        <f t="shared" si="36"/>
        <v>3427</v>
      </c>
    </row>
    <row r="185" spans="1:9" x14ac:dyDescent="0.3">
      <c r="A185" s="15" t="s">
        <v>114</v>
      </c>
      <c r="B185">
        <f t="shared" si="36"/>
        <v>1039</v>
      </c>
      <c r="C185">
        <f t="shared" si="36"/>
        <v>1420</v>
      </c>
      <c r="D185">
        <f t="shared" si="36"/>
        <v>1561</v>
      </c>
      <c r="E185">
        <f t="shared" si="36"/>
        <v>1863</v>
      </c>
      <c r="F185">
        <f t="shared" si="36"/>
        <v>2426</v>
      </c>
      <c r="G185">
        <f t="shared" si="36"/>
        <v>2534</v>
      </c>
      <c r="H185">
        <f t="shared" si="36"/>
        <v>3289</v>
      </c>
      <c r="I185">
        <f t="shared" si="36"/>
        <v>2406</v>
      </c>
    </row>
    <row r="186" spans="1:9" x14ac:dyDescent="0.3">
      <c r="A186" s="15" t="s">
        <v>115</v>
      </c>
      <c r="B186">
        <f t="shared" si="36"/>
        <v>967</v>
      </c>
      <c r="C186">
        <f t="shared" si="36"/>
        <v>1045</v>
      </c>
      <c r="D186">
        <f t="shared" si="36"/>
        <v>1036</v>
      </c>
      <c r="E186">
        <f t="shared" si="36"/>
        <v>1244</v>
      </c>
      <c r="F186">
        <f t="shared" si="36"/>
        <v>1376</v>
      </c>
      <c r="G186">
        <f t="shared" si="36"/>
        <v>1230</v>
      </c>
      <c r="H186">
        <f t="shared" si="36"/>
        <v>1573</v>
      </c>
      <c r="I186">
        <f t="shared" si="36"/>
        <v>1938</v>
      </c>
    </row>
    <row r="187" spans="1:9" x14ac:dyDescent="0.3">
      <c r="A187" s="15" t="s">
        <v>116</v>
      </c>
      <c r="B187">
        <f t="shared" si="36"/>
        <v>-2053</v>
      </c>
      <c r="C187">
        <f t="shared" si="36"/>
        <v>-2366</v>
      </c>
      <c r="D187">
        <f t="shared" si="36"/>
        <v>-2444</v>
      </c>
      <c r="E187">
        <f t="shared" si="36"/>
        <v>-2441</v>
      </c>
      <c r="F187">
        <f t="shared" si="36"/>
        <v>-3067</v>
      </c>
      <c r="G187">
        <f t="shared" si="36"/>
        <v>-3254</v>
      </c>
      <c r="H187">
        <f t="shared" si="36"/>
        <v>-3434</v>
      </c>
      <c r="I187">
        <f t="shared" si="36"/>
        <v>-4042</v>
      </c>
    </row>
    <row r="188" spans="1:9" x14ac:dyDescent="0.3">
      <c r="A188" s="16" t="s">
        <v>136</v>
      </c>
      <c r="B188" s="16">
        <f t="shared" si="36"/>
        <v>5330</v>
      </c>
      <c r="C188" s="16">
        <f t="shared" si="36"/>
        <v>5866</v>
      </c>
      <c r="D188" s="16">
        <f t="shared" si="36"/>
        <v>5779</v>
      </c>
      <c r="E188" s="16">
        <f t="shared" si="36"/>
        <v>6129</v>
      </c>
      <c r="F188" s="16">
        <f t="shared" si="36"/>
        <v>6915</v>
      </c>
      <c r="G188" s="16">
        <f t="shared" si="36"/>
        <v>5230</v>
      </c>
      <c r="H188" s="16">
        <f t="shared" si="36"/>
        <v>9218</v>
      </c>
      <c r="I188" s="16">
        <f t="shared" si="36"/>
        <v>8967</v>
      </c>
    </row>
    <row r="189" spans="1:9" x14ac:dyDescent="0.3">
      <c r="A189" s="15" t="s">
        <v>118</v>
      </c>
      <c r="B189">
        <f t="shared" si="36"/>
        <v>535</v>
      </c>
      <c r="C189">
        <f t="shared" si="36"/>
        <v>514</v>
      </c>
      <c r="D189">
        <f t="shared" si="36"/>
        <v>505</v>
      </c>
      <c r="E189">
        <f t="shared" si="36"/>
        <v>343</v>
      </c>
      <c r="F189">
        <f t="shared" si="36"/>
        <v>334</v>
      </c>
      <c r="G189">
        <f t="shared" si="36"/>
        <v>322</v>
      </c>
      <c r="H189">
        <f t="shared" si="36"/>
        <v>569</v>
      </c>
      <c r="I189">
        <f t="shared" si="36"/>
        <v>691</v>
      </c>
    </row>
    <row r="190" spans="1:9" x14ac:dyDescent="0.3">
      <c r="A190" s="15" t="s">
        <v>121</v>
      </c>
      <c r="B190">
        <f t="shared" si="36"/>
        <v>-1026</v>
      </c>
      <c r="C190">
        <f t="shared" si="36"/>
        <v>-1089</v>
      </c>
      <c r="D190">
        <f t="shared" si="36"/>
        <v>-633</v>
      </c>
      <c r="E190">
        <f t="shared" si="36"/>
        <v>-1346</v>
      </c>
      <c r="F190">
        <f t="shared" si="36"/>
        <v>-1694</v>
      </c>
      <c r="G190">
        <f t="shared" si="36"/>
        <v>-1855</v>
      </c>
      <c r="H190">
        <f t="shared" si="36"/>
        <v>-2120</v>
      </c>
      <c r="I190">
        <f t="shared" si="36"/>
        <v>-2085</v>
      </c>
    </row>
    <row r="191" spans="1:9" x14ac:dyDescent="0.3">
      <c r="A191" s="28" t="s">
        <v>137</v>
      </c>
      <c r="B191" s="16">
        <f t="shared" si="36"/>
        <v>4839</v>
      </c>
      <c r="C191" s="28">
        <f t="shared" si="36"/>
        <v>5291</v>
      </c>
      <c r="D191" s="28">
        <f t="shared" si="36"/>
        <v>5651</v>
      </c>
      <c r="E191" s="28">
        <f t="shared" si="36"/>
        <v>5126</v>
      </c>
      <c r="F191" s="28">
        <f t="shared" si="36"/>
        <v>5555</v>
      </c>
      <c r="G191" s="28">
        <f t="shared" si="36"/>
        <v>3697</v>
      </c>
      <c r="H191" s="28">
        <f t="shared" si="36"/>
        <v>7667</v>
      </c>
      <c r="I191" s="28">
        <f t="shared" si="36"/>
        <v>7573</v>
      </c>
    </row>
    <row r="192" spans="1:9" x14ac:dyDescent="0.3">
      <c r="A192" s="28"/>
      <c r="B192" s="38"/>
      <c r="C192" s="38"/>
      <c r="D192" s="38"/>
      <c r="E192" s="38"/>
      <c r="F192" s="38"/>
      <c r="G192" s="38"/>
      <c r="H192" s="38"/>
      <c r="I192" s="38"/>
    </row>
    <row r="193" spans="1:14" x14ac:dyDescent="0.3">
      <c r="A193" s="23" t="s">
        <v>138</v>
      </c>
      <c r="B193" s="23"/>
      <c r="C193" s="23"/>
      <c r="D193" s="23"/>
      <c r="E193" s="23"/>
      <c r="F193" s="23"/>
      <c r="G193" s="23"/>
      <c r="H193" s="23"/>
      <c r="I193" s="23"/>
    </row>
    <row r="194" spans="1:14" x14ac:dyDescent="0.3">
      <c r="A194" s="29" t="s">
        <v>139</v>
      </c>
    </row>
    <row r="195" spans="1:14" x14ac:dyDescent="0.3">
      <c r="A195" s="39" t="s">
        <v>109</v>
      </c>
      <c r="B195" s="40">
        <v>0.14000000000000001</v>
      </c>
      <c r="C195" s="40">
        <v>0.08</v>
      </c>
      <c r="D195" s="40">
        <v>0.03</v>
      </c>
      <c r="E195" s="40">
        <v>-0.02</v>
      </c>
      <c r="F195" s="40">
        <v>7.0000000000000007E-2</v>
      </c>
      <c r="G195" s="40">
        <v>-0.09</v>
      </c>
      <c r="H195" s="40">
        <v>0.19</v>
      </c>
      <c r="I195" s="40">
        <v>7.0000000000000007E-2</v>
      </c>
      <c r="K195" s="30"/>
      <c r="L195" s="30"/>
      <c r="M195" s="30"/>
      <c r="N195" s="30"/>
    </row>
    <row r="196" spans="1:14" x14ac:dyDescent="0.3">
      <c r="A196" s="41" t="s">
        <v>110</v>
      </c>
      <c r="B196" s="42">
        <v>0.12</v>
      </c>
      <c r="C196" s="42">
        <v>0.09</v>
      </c>
      <c r="D196" s="42">
        <v>0.04</v>
      </c>
      <c r="E196" s="42">
        <v>-0.04</v>
      </c>
      <c r="F196" s="42">
        <v>0.08</v>
      </c>
      <c r="G196" s="42">
        <v>-7.0000000000000007E-2</v>
      </c>
      <c r="H196" s="42">
        <v>0.25</v>
      </c>
      <c r="I196" s="42">
        <v>0.05</v>
      </c>
    </row>
    <row r="197" spans="1:14" x14ac:dyDescent="0.3">
      <c r="A197" s="41" t="s">
        <v>111</v>
      </c>
      <c r="B197" s="42">
        <v>-0.05</v>
      </c>
      <c r="C197" s="42">
        <v>0.08</v>
      </c>
      <c r="D197" s="42">
        <v>0.03</v>
      </c>
      <c r="E197" s="42">
        <v>0.01</v>
      </c>
      <c r="F197" s="42">
        <v>7.0000000000000007E-2</v>
      </c>
      <c r="G197" s="42">
        <v>-0.12</v>
      </c>
      <c r="H197" s="42">
        <v>0.08</v>
      </c>
      <c r="I197" s="42">
        <v>0.09</v>
      </c>
    </row>
    <row r="198" spans="1:14" x14ac:dyDescent="0.3">
      <c r="A198" s="41" t="s">
        <v>112</v>
      </c>
      <c r="B198" s="42">
        <v>0.12</v>
      </c>
      <c r="C198" s="42">
        <v>-0.13</v>
      </c>
      <c r="D198" s="42">
        <v>-0.1</v>
      </c>
      <c r="E198" s="42">
        <v>-0.08</v>
      </c>
      <c r="F198" s="42">
        <v>0</v>
      </c>
      <c r="G198" s="42">
        <v>-0.14000000000000001</v>
      </c>
      <c r="H198" s="42">
        <v>-0.02</v>
      </c>
      <c r="I198" s="42">
        <v>0.25</v>
      </c>
    </row>
    <row r="199" spans="1:14" x14ac:dyDescent="0.3">
      <c r="A199" s="43" t="s">
        <v>113</v>
      </c>
      <c r="B199" s="44">
        <v>0.2</v>
      </c>
      <c r="C199" s="44">
        <v>0.15</v>
      </c>
      <c r="D199" s="44">
        <v>0.1</v>
      </c>
      <c r="E199" s="44">
        <v>0.09</v>
      </c>
      <c r="F199" s="44">
        <v>0.11</v>
      </c>
      <c r="G199" s="44">
        <v>-0.01</v>
      </c>
      <c r="H199" s="44">
        <v>0.17</v>
      </c>
      <c r="I199" s="44">
        <v>0.12</v>
      </c>
    </row>
    <row r="200" spans="1:14" x14ac:dyDescent="0.3">
      <c r="A200" s="41" t="s">
        <v>110</v>
      </c>
      <c r="B200" s="42">
        <v>0.24</v>
      </c>
      <c r="C200" s="42">
        <v>0.16</v>
      </c>
      <c r="D200" s="42">
        <v>0.08</v>
      </c>
      <c r="E200" s="42">
        <v>0.06</v>
      </c>
      <c r="F200" s="42">
        <v>0.12</v>
      </c>
      <c r="G200" s="42">
        <v>-0.03</v>
      </c>
      <c r="H200" s="42">
        <v>0.19</v>
      </c>
      <c r="I200" s="42">
        <v>0.09</v>
      </c>
    </row>
    <row r="201" spans="1:14" x14ac:dyDescent="0.3">
      <c r="A201" s="41" t="s">
        <v>111</v>
      </c>
      <c r="B201" s="42">
        <v>0.12</v>
      </c>
      <c r="C201" s="42">
        <v>0.14000000000000001</v>
      </c>
      <c r="D201" s="42">
        <v>0.17</v>
      </c>
      <c r="E201" s="42">
        <v>0.16</v>
      </c>
      <c r="F201" s="42">
        <v>0.09</v>
      </c>
      <c r="G201" s="42">
        <v>0.02</v>
      </c>
      <c r="H201" s="42">
        <v>0.25</v>
      </c>
      <c r="I201" s="42">
        <v>0.16</v>
      </c>
    </row>
    <row r="202" spans="1:14" x14ac:dyDescent="0.3">
      <c r="A202" s="41" t="s">
        <v>112</v>
      </c>
      <c r="B202" s="42">
        <v>0.15</v>
      </c>
      <c r="C202" s="42">
        <v>0.08</v>
      </c>
      <c r="D202" s="42">
        <v>7.0000000000000007E-2</v>
      </c>
      <c r="E202" s="42">
        <v>0.06</v>
      </c>
      <c r="F202" s="42">
        <v>0.05</v>
      </c>
      <c r="G202" s="42">
        <v>-0.03</v>
      </c>
      <c r="H202" s="42">
        <v>0.19</v>
      </c>
      <c r="I202" s="42">
        <v>0.17</v>
      </c>
    </row>
    <row r="203" spans="1:14" x14ac:dyDescent="0.3">
      <c r="A203" s="43" t="s">
        <v>114</v>
      </c>
      <c r="B203" s="44">
        <v>0.19</v>
      </c>
      <c r="C203" s="44">
        <v>0.27</v>
      </c>
      <c r="D203" s="44">
        <v>0.17</v>
      </c>
      <c r="E203" s="44">
        <v>0.18</v>
      </c>
      <c r="F203" s="44">
        <v>0.24</v>
      </c>
      <c r="G203" s="44">
        <v>0.11</v>
      </c>
      <c r="H203" s="44">
        <v>0.19</v>
      </c>
      <c r="I203" s="44">
        <v>-0.13</v>
      </c>
    </row>
    <row r="204" spans="1:14" x14ac:dyDescent="0.3">
      <c r="A204" s="41" t="s">
        <v>110</v>
      </c>
      <c r="B204" s="42">
        <v>0.28000000000000003</v>
      </c>
      <c r="C204" s="42">
        <v>0.33</v>
      </c>
      <c r="D204" s="42">
        <v>0.18</v>
      </c>
      <c r="E204" s="42">
        <v>0.16</v>
      </c>
      <c r="F204" s="42">
        <v>0.25</v>
      </c>
      <c r="G204" s="42">
        <v>0.12</v>
      </c>
      <c r="H204" s="42">
        <v>0.19</v>
      </c>
      <c r="I204" s="42">
        <v>-0.1</v>
      </c>
    </row>
    <row r="205" spans="1:14" x14ac:dyDescent="0.3">
      <c r="A205" s="41" t="s">
        <v>111</v>
      </c>
      <c r="B205" s="42">
        <v>7.0000000000000007E-2</v>
      </c>
      <c r="C205" s="42">
        <v>0.17</v>
      </c>
      <c r="D205" s="42">
        <v>0.18</v>
      </c>
      <c r="E205" s="42">
        <v>0.23</v>
      </c>
      <c r="F205" s="42">
        <v>0.23</v>
      </c>
      <c r="G205" s="42">
        <v>0.08</v>
      </c>
      <c r="H205" s="42">
        <v>0.19</v>
      </c>
      <c r="I205" s="42">
        <v>-0.21</v>
      </c>
    </row>
    <row r="206" spans="1:14" x14ac:dyDescent="0.3">
      <c r="A206" s="41" t="s">
        <v>112</v>
      </c>
      <c r="B206" s="42">
        <v>0.01</v>
      </c>
      <c r="C206" s="42">
        <v>7.0000000000000007E-2</v>
      </c>
      <c r="D206" s="42">
        <v>0.03</v>
      </c>
      <c r="E206" s="42">
        <v>-0.01</v>
      </c>
      <c r="F206" s="42">
        <v>0.08</v>
      </c>
      <c r="G206" s="42">
        <v>0.11</v>
      </c>
      <c r="H206" s="42">
        <v>0.26</v>
      </c>
      <c r="I206" s="42">
        <v>-0.06</v>
      </c>
    </row>
    <row r="207" spans="1:14" x14ac:dyDescent="0.3">
      <c r="A207" s="43" t="s">
        <v>115</v>
      </c>
      <c r="B207" s="44">
        <v>0.08</v>
      </c>
      <c r="C207" s="44">
        <v>0.15</v>
      </c>
      <c r="D207" s="44">
        <v>0.13</v>
      </c>
      <c r="E207" s="44">
        <v>0.1</v>
      </c>
      <c r="F207" s="44">
        <v>0.13</v>
      </c>
      <c r="G207" s="44">
        <v>0.01</v>
      </c>
      <c r="H207" s="44">
        <v>0.08</v>
      </c>
      <c r="I207" s="44">
        <v>0.16</v>
      </c>
    </row>
    <row r="208" spans="1:14" x14ac:dyDescent="0.3">
      <c r="A208" s="41" t="s">
        <v>110</v>
      </c>
      <c r="B208" s="42">
        <v>0.12</v>
      </c>
      <c r="C208" s="42">
        <v>0.19</v>
      </c>
      <c r="D208" s="42">
        <v>0.16</v>
      </c>
      <c r="E208" s="42">
        <v>0.09</v>
      </c>
      <c r="F208" s="42">
        <v>0.12</v>
      </c>
      <c r="G208" s="42">
        <v>0</v>
      </c>
      <c r="H208" s="42">
        <v>0.08</v>
      </c>
      <c r="I208" s="42">
        <v>0.17</v>
      </c>
    </row>
    <row r="209" spans="1:11" x14ac:dyDescent="0.3">
      <c r="A209" s="41" t="s">
        <v>111</v>
      </c>
      <c r="B209" s="42">
        <v>0.08</v>
      </c>
      <c r="C209" s="42">
        <v>0.1</v>
      </c>
      <c r="D209" s="42">
        <v>0.09</v>
      </c>
      <c r="E209" s="42">
        <v>0.15</v>
      </c>
      <c r="F209" s="42">
        <v>0.15</v>
      </c>
      <c r="G209" s="42">
        <v>0.03</v>
      </c>
      <c r="H209" s="42">
        <v>0.1</v>
      </c>
      <c r="I209" s="42">
        <v>0.12</v>
      </c>
    </row>
    <row r="210" spans="1:11" x14ac:dyDescent="0.3">
      <c r="A210" s="41" t="s">
        <v>112</v>
      </c>
      <c r="B210" s="42">
        <v>0.03</v>
      </c>
      <c r="C210" s="42">
        <v>0.09</v>
      </c>
      <c r="D210" s="42">
        <v>-0.01</v>
      </c>
      <c r="E210" s="42">
        <v>-0.08</v>
      </c>
      <c r="F210" s="42">
        <v>0.08</v>
      </c>
      <c r="G210" s="42">
        <v>-0.04</v>
      </c>
      <c r="H210" s="42">
        <v>-0.09</v>
      </c>
      <c r="I210" s="42">
        <v>0.28000000000000003</v>
      </c>
    </row>
    <row r="211" spans="1:11" x14ac:dyDescent="0.3">
      <c r="A211" s="39" t="s">
        <v>116</v>
      </c>
      <c r="B211" s="40">
        <v>-0.02</v>
      </c>
      <c r="C211" s="40">
        <v>-0.37</v>
      </c>
      <c r="D211" s="40">
        <v>0.02</v>
      </c>
      <c r="E211" s="40">
        <v>0.12</v>
      </c>
      <c r="F211" s="40">
        <v>0.53</v>
      </c>
      <c r="G211" s="40">
        <v>-0.26</v>
      </c>
      <c r="H211" s="40">
        <v>-0.17</v>
      </c>
      <c r="I211" s="40">
        <v>3.02</v>
      </c>
    </row>
    <row r="212" spans="1:11" x14ac:dyDescent="0.3">
      <c r="A212" s="45" t="s">
        <v>117</v>
      </c>
      <c r="B212" s="46">
        <v>0.14000000000000001</v>
      </c>
      <c r="C212" s="46">
        <v>0.13</v>
      </c>
      <c r="D212" s="46">
        <v>0.08</v>
      </c>
      <c r="E212" s="46">
        <v>0.05</v>
      </c>
      <c r="F212" s="46">
        <v>0.11</v>
      </c>
      <c r="G212" s="46">
        <v>-0.04</v>
      </c>
      <c r="H212" s="46">
        <v>0.17</v>
      </c>
      <c r="I212" s="46">
        <v>0.06</v>
      </c>
      <c r="K212" s="30"/>
    </row>
    <row r="213" spans="1:11" x14ac:dyDescent="0.3">
      <c r="A213" s="39" t="s">
        <v>118</v>
      </c>
      <c r="B213" s="40">
        <v>0.21</v>
      </c>
      <c r="C213" s="40">
        <v>0.02</v>
      </c>
      <c r="D213" s="40">
        <v>0.06</v>
      </c>
      <c r="E213" s="40">
        <v>-0.11</v>
      </c>
      <c r="F213" s="40">
        <v>0.03</v>
      </c>
      <c r="G213" s="40">
        <v>-0.01</v>
      </c>
      <c r="H213" s="40">
        <v>0.16</v>
      </c>
      <c r="I213" s="40">
        <v>7.0000000000000007E-2</v>
      </c>
    </row>
    <row r="214" spans="1:11" x14ac:dyDescent="0.3">
      <c r="A214" s="41" t="s">
        <v>110</v>
      </c>
      <c r="B214" s="31" t="s">
        <v>119</v>
      </c>
      <c r="C214" s="31" t="s">
        <v>119</v>
      </c>
      <c r="D214" s="31" t="s">
        <v>119</v>
      </c>
      <c r="E214" s="31" t="s">
        <v>119</v>
      </c>
      <c r="F214" s="40">
        <v>0.05</v>
      </c>
      <c r="G214" s="40">
        <v>0.01</v>
      </c>
      <c r="H214" s="42">
        <v>0.17</v>
      </c>
      <c r="I214" s="42">
        <v>0.06</v>
      </c>
    </row>
    <row r="215" spans="1:11" x14ac:dyDescent="0.3">
      <c r="A215" s="41" t="s">
        <v>111</v>
      </c>
      <c r="B215" s="31" t="s">
        <v>119</v>
      </c>
      <c r="C215" s="31" t="s">
        <v>119</v>
      </c>
      <c r="D215" s="31" t="s">
        <v>119</v>
      </c>
      <c r="E215" s="31" t="s">
        <v>119</v>
      </c>
      <c r="F215" s="42">
        <v>-0.17</v>
      </c>
      <c r="G215" s="42">
        <v>-0.22</v>
      </c>
      <c r="H215" s="42">
        <v>0.13</v>
      </c>
      <c r="I215" s="42">
        <v>-0.03</v>
      </c>
    </row>
    <row r="216" spans="1:11" x14ac:dyDescent="0.3">
      <c r="A216" s="41" t="s">
        <v>112</v>
      </c>
      <c r="B216" s="31" t="s">
        <v>119</v>
      </c>
      <c r="C216" s="31" t="s">
        <v>119</v>
      </c>
      <c r="D216" s="31" t="s">
        <v>119</v>
      </c>
      <c r="E216" s="31" t="s">
        <v>119</v>
      </c>
      <c r="F216" s="42">
        <v>-0.13</v>
      </c>
      <c r="G216" s="42">
        <v>0.08</v>
      </c>
      <c r="H216" s="42">
        <v>0.14000000000000001</v>
      </c>
      <c r="I216" s="42">
        <v>-0.16</v>
      </c>
    </row>
    <row r="217" spans="1:11" x14ac:dyDescent="0.3">
      <c r="A217" s="41" t="s">
        <v>120</v>
      </c>
      <c r="B217" s="31" t="s">
        <v>119</v>
      </c>
      <c r="C217" s="31" t="s">
        <v>119</v>
      </c>
      <c r="D217" s="31" t="s">
        <v>119</v>
      </c>
      <c r="E217" s="31" t="s">
        <v>119</v>
      </c>
      <c r="F217" s="42">
        <v>0.04</v>
      </c>
      <c r="G217" s="42">
        <v>-0.14000000000000001</v>
      </c>
      <c r="H217" s="42">
        <v>-0.01</v>
      </c>
      <c r="I217" s="42">
        <v>0.42</v>
      </c>
    </row>
    <row r="218" spans="1:11" x14ac:dyDescent="0.3">
      <c r="A218" s="47" t="s">
        <v>121</v>
      </c>
      <c r="B218" s="42">
        <v>0.06</v>
      </c>
      <c r="C218" s="42">
        <v>7.0000000000000007E-2</v>
      </c>
      <c r="D218" s="48" t="s">
        <v>119</v>
      </c>
      <c r="E218" s="42">
        <v>-1.01</v>
      </c>
      <c r="F218" s="42">
        <v>0.24</v>
      </c>
      <c r="G218" s="42">
        <v>0.09</v>
      </c>
      <c r="H218" s="42">
        <v>0.15</v>
      </c>
      <c r="I218" s="42">
        <v>0.02</v>
      </c>
    </row>
    <row r="219" spans="1:11" x14ac:dyDescent="0.3">
      <c r="A219" s="49" t="s">
        <v>122</v>
      </c>
      <c r="B219" s="46">
        <v>0.14000000000000001</v>
      </c>
      <c r="C219" s="46">
        <v>0.12</v>
      </c>
      <c r="D219" s="46">
        <v>0.08</v>
      </c>
      <c r="E219" s="46">
        <v>0.04</v>
      </c>
      <c r="F219" s="46">
        <v>0.11</v>
      </c>
      <c r="G219" s="46">
        <v>-0.04</v>
      </c>
      <c r="H219" s="46">
        <v>0.17</v>
      </c>
      <c r="I219" s="46">
        <v>0.06</v>
      </c>
      <c r="K219" s="30"/>
    </row>
  </sheetData>
  <pageMargins left="0.7" right="0.7" top="0.75" bottom="0.75" header="0.511811023622047" footer="0.511811023622047"/>
  <pageSetup paperSize="9" orientation="portrait"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4"/>
  <sheetViews>
    <sheetView tabSelected="1" zoomScaleNormal="100" workbookViewId="0">
      <selection activeCell="J1" sqref="J1"/>
    </sheetView>
  </sheetViews>
  <sheetFormatPr defaultColWidth="8.5546875" defaultRowHeight="14.4" x14ac:dyDescent="0.3"/>
  <cols>
    <col min="1" max="1" width="48.77734375" customWidth="1"/>
    <col min="2" max="9" width="11.77734375" customWidth="1"/>
    <col min="10" max="10" width="63.6640625" customWidth="1"/>
    <col min="11" max="15" width="11.77734375" customWidth="1"/>
  </cols>
  <sheetData>
    <row r="1" spans="1:15" ht="60" customHeight="1" x14ac:dyDescent="0.3">
      <c r="A1" s="5" t="s">
        <v>5</v>
      </c>
      <c r="B1" s="6">
        <f t="shared" ref="B1:H1" si="0">+C1-1</f>
        <v>2015</v>
      </c>
      <c r="C1" s="6">
        <f t="shared" si="0"/>
        <v>2016</v>
      </c>
      <c r="D1" s="6">
        <f t="shared" si="0"/>
        <v>2017</v>
      </c>
      <c r="E1" s="6">
        <f t="shared" si="0"/>
        <v>2018</v>
      </c>
      <c r="F1" s="6">
        <f t="shared" si="0"/>
        <v>2019</v>
      </c>
      <c r="G1" s="6">
        <f t="shared" si="0"/>
        <v>2020</v>
      </c>
      <c r="H1" s="6">
        <f t="shared" si="0"/>
        <v>2021</v>
      </c>
      <c r="I1" s="6">
        <v>2022</v>
      </c>
      <c r="J1" s="6"/>
      <c r="K1" s="50">
        <f>+I1+1</f>
        <v>2023</v>
      </c>
      <c r="L1" s="50">
        <f>+K1+1</f>
        <v>2024</v>
      </c>
      <c r="M1" s="50">
        <f>+L1+1</f>
        <v>2025</v>
      </c>
      <c r="N1" s="50">
        <f>+M1+1</f>
        <v>2026</v>
      </c>
      <c r="O1" s="50">
        <f>+N1+1</f>
        <v>2027</v>
      </c>
    </row>
    <row r="2" spans="1:15" x14ac:dyDescent="0.3">
      <c r="A2" s="51" t="s">
        <v>140</v>
      </c>
      <c r="B2" s="51"/>
      <c r="C2" s="51"/>
      <c r="D2" s="51"/>
      <c r="E2" s="51"/>
      <c r="F2" s="51"/>
      <c r="G2" s="51"/>
      <c r="H2" s="51"/>
      <c r="I2" s="51"/>
      <c r="J2" s="51"/>
      <c r="K2" s="50"/>
      <c r="L2" s="50"/>
      <c r="M2" s="50"/>
      <c r="N2" s="50"/>
      <c r="O2" s="50"/>
    </row>
    <row r="3" spans="1:15" x14ac:dyDescent="0.3">
      <c r="A3" s="11" t="s">
        <v>141</v>
      </c>
      <c r="J3" s="60" t="s">
        <v>152</v>
      </c>
    </row>
    <row r="4" spans="1:15" x14ac:dyDescent="0.3">
      <c r="A4" s="52" t="s">
        <v>142</v>
      </c>
      <c r="C4" s="30">
        <f>Historicals!C134/Historicals!B134-1</f>
        <v>5.8004640371229765E-2</v>
      </c>
      <c r="D4" s="30">
        <f>Historicals!D134/Historicals!C134-1</f>
        <v>6.0971089696071123E-2</v>
      </c>
      <c r="E4" s="30">
        <f>Historicals!E134/Historicals!D134-1</f>
        <v>5.95924308588065E-2</v>
      </c>
      <c r="F4" s="30">
        <f>Historicals!F134/Historicals!E134-1</f>
        <v>7.4731433909388079E-2</v>
      </c>
      <c r="G4" s="30">
        <f>Historicals!G134/Historicals!F134-1</f>
        <v>-4.3817266150267153E-2</v>
      </c>
      <c r="H4" s="30">
        <f>Historicals!H134/Historicals!G134-1</f>
        <v>0.19076009945726269</v>
      </c>
      <c r="I4" s="30">
        <f>Historicals!I134/Historicals!H134-1</f>
        <v>4.8767344739323759E-2</v>
      </c>
      <c r="J4" s="30" t="s">
        <v>153</v>
      </c>
    </row>
    <row r="5" spans="1:15" x14ac:dyDescent="0.3">
      <c r="A5" s="11" t="s">
        <v>143</v>
      </c>
      <c r="J5" s="60" t="s">
        <v>152</v>
      </c>
    </row>
    <row r="6" spans="1:15" x14ac:dyDescent="0.3">
      <c r="A6" s="52" t="s">
        <v>142</v>
      </c>
      <c r="C6" s="30">
        <f>Historicals!C191/Historicals!B191-1</f>
        <v>9.3407728869601137E-2</v>
      </c>
      <c r="D6" s="30">
        <f>Historicals!D191/Historicals!C191-1</f>
        <v>6.8040068040068125E-2</v>
      </c>
      <c r="E6" s="30">
        <f>Historicals!E191/Historicals!D191-1</f>
        <v>-9.2903910812245583E-2</v>
      </c>
      <c r="F6" s="30">
        <f>Historicals!F191/Historicals!E191-1</f>
        <v>8.3690987124463545E-2</v>
      </c>
      <c r="G6" s="30">
        <f>Historicals!G191/Historicals!F191-1</f>
        <v>-0.3344734473447345</v>
      </c>
      <c r="H6" s="30">
        <f>Historicals!H191/Historicals!G191-1</f>
        <v>1.0738436570192049</v>
      </c>
      <c r="I6" s="30">
        <f>Historicals!I191/Historicals!H191-1</f>
        <v>-1.2260336507108338E-2</v>
      </c>
      <c r="J6" s="30" t="s">
        <v>153</v>
      </c>
      <c r="K6" s="30"/>
      <c r="L6" s="30"/>
    </row>
    <row r="7" spans="1:15" x14ac:dyDescent="0.3">
      <c r="A7" s="52" t="s">
        <v>144</v>
      </c>
      <c r="B7" s="30">
        <f>Historicals!B191/Historicals!B134</f>
        <v>0.15813208718669325</v>
      </c>
      <c r="C7" s="30">
        <f>Historicals!C191/Historicals!C134</f>
        <v>0.16342352359772672</v>
      </c>
      <c r="D7" s="30">
        <f>Historicals!D191/Historicals!D134</f>
        <v>0.16451237263464338</v>
      </c>
      <c r="E7" s="30">
        <f>Historicals!E191/Historicals!E134</f>
        <v>0.14083578316894249</v>
      </c>
      <c r="F7" s="30">
        <f>Historicals!F191/Historicals!F134</f>
        <v>0.14200986783240024</v>
      </c>
      <c r="G7" s="30">
        <f>Historicals!G191/Historicals!G134</f>
        <v>9.8842338849824879E-2</v>
      </c>
      <c r="H7" s="30">
        <f>Historicals!H191/Historicals!H134</f>
        <v>0.17214513449189456</v>
      </c>
      <c r="I7" s="30">
        <f>Historicals!I191/Historicals!I134</f>
        <v>0.16212802397773496</v>
      </c>
      <c r="J7" s="30"/>
      <c r="K7" s="30"/>
    </row>
    <row r="8" spans="1:15" x14ac:dyDescent="0.3">
      <c r="A8" s="11" t="s">
        <v>145</v>
      </c>
      <c r="J8" s="60" t="s">
        <v>152</v>
      </c>
    </row>
    <row r="9" spans="1:15" x14ac:dyDescent="0.3">
      <c r="A9" s="52" t="s">
        <v>142</v>
      </c>
      <c r="C9" s="30">
        <f>Historicals!C179/Historicals!B179-1</f>
        <v>7.0957095709570872E-2</v>
      </c>
      <c r="D9" s="30">
        <f>Historicals!D179/Historicals!C179-1</f>
        <v>8.7827426810477727E-2</v>
      </c>
      <c r="E9" s="30">
        <f>Historicals!E179/Historicals!D179-1</f>
        <v>5.8073654390934815E-2</v>
      </c>
      <c r="F9" s="30">
        <f>Historicals!F179/Historicals!E179-1</f>
        <v>-5.6224899598393607E-2</v>
      </c>
      <c r="G9" s="30">
        <f>Historicals!G179/Historicals!F179-1</f>
        <v>2.2695035460992941E-2</v>
      </c>
      <c r="H9" s="30">
        <f>Historicals!H179/Historicals!G179-1</f>
        <v>3.1900138696255187E-2</v>
      </c>
      <c r="I9" s="30">
        <f>Historicals!I179/Historicals!H179-1</f>
        <v>-3.6290322580645129E-2</v>
      </c>
      <c r="J9" s="30" t="s">
        <v>153</v>
      </c>
      <c r="L9" s="30"/>
    </row>
    <row r="10" spans="1:15" x14ac:dyDescent="0.3">
      <c r="A10" s="52" t="s">
        <v>146</v>
      </c>
      <c r="B10" s="30">
        <f>Historicals!B179/Historicals!B134</f>
        <v>1.9803274402797295E-2</v>
      </c>
      <c r="C10" s="30">
        <f>Historicals!C179/Historicals!C134</f>
        <v>2.0045712873733631E-2</v>
      </c>
      <c r="D10" s="30">
        <f>Historicals!D179/Historicals!D134</f>
        <v>2.0553129548762736E-2</v>
      </c>
      <c r="E10" s="30">
        <f>Historicals!E179/Historicals!E134</f>
        <v>2.0523669533203285E-2</v>
      </c>
      <c r="F10" s="30">
        <f>Historicals!F179/Historicals!F134</f>
        <v>1.8022854513382928E-2</v>
      </c>
      <c r="G10" s="30">
        <f>Historicals!G179/Historicals!G134</f>
        <v>1.9276528620698875E-2</v>
      </c>
      <c r="H10" s="30">
        <f>Historicals!H179/Historicals!H134</f>
        <v>1.6704836319547355E-2</v>
      </c>
      <c r="I10" s="30">
        <f>Historicals!I179/Historicals!I134</f>
        <v>1.5350032113037893E-2</v>
      </c>
      <c r="J10" s="30"/>
    </row>
    <row r="11" spans="1:15" x14ac:dyDescent="0.3">
      <c r="A11" s="11" t="s">
        <v>147</v>
      </c>
      <c r="J11" s="60" t="s">
        <v>152</v>
      </c>
    </row>
    <row r="12" spans="1:15" x14ac:dyDescent="0.3">
      <c r="A12" s="52" t="s">
        <v>142</v>
      </c>
      <c r="B12" s="32"/>
      <c r="C12" s="30">
        <f>Historicals!C145/Historicals!B145-1</f>
        <v>9.6621781242617555E-2</v>
      </c>
      <c r="D12" s="30">
        <f>Historicals!D145/Historicals!C145-1</f>
        <v>6.5273588970271357E-2</v>
      </c>
      <c r="E12" s="30">
        <f>Historicals!E145/Historicals!D145-1</f>
        <v>-0.11445904954499497</v>
      </c>
      <c r="F12" s="30">
        <f>Historicals!F145/Historicals!E145-1</f>
        <v>0.10755880337976698</v>
      </c>
      <c r="G12" s="30">
        <f>Historicals!G145/Historicals!F145-1</f>
        <v>-0.38639175257731961</v>
      </c>
      <c r="H12" s="30">
        <f>Historicals!H145/Historicals!G145-1</f>
        <v>1.32627688172043</v>
      </c>
      <c r="I12" s="30">
        <f>Historicals!I145/Historicals!H145-1</f>
        <v>-9.67788530983682E-3</v>
      </c>
      <c r="J12" s="30" t="s">
        <v>153</v>
      </c>
    </row>
    <row r="13" spans="1:15" x14ac:dyDescent="0.3">
      <c r="A13" s="52" t="s">
        <v>144</v>
      </c>
      <c r="B13" s="30">
        <f>Historicals!B145/Historicals!B134</f>
        <v>0.13832881278389594</v>
      </c>
      <c r="C13" s="30">
        <f>Historicals!C145/Historicals!C134</f>
        <v>0.14337781072399308</v>
      </c>
      <c r="D13" s="30">
        <f>Historicals!D145/Historicals!D134</f>
        <v>0.14395924308588065</v>
      </c>
      <c r="E13" s="30">
        <f>Historicals!E145/Historicals!E134</f>
        <v>0.12031211363573921</v>
      </c>
      <c r="F13" s="30">
        <f>Historicals!F145/Historicals!F134</f>
        <v>0.12398701331901731</v>
      </c>
      <c r="G13" s="30">
        <f>Historicals!G145/Historicals!G134</f>
        <v>7.9565810229126011E-2</v>
      </c>
      <c r="H13" s="30">
        <f>Historicals!H145/Historicals!H134</f>
        <v>0.1554402981723472</v>
      </c>
      <c r="I13" s="30">
        <f>Historicals!I145/Historicals!I134</f>
        <v>0.14677799186469706</v>
      </c>
      <c r="J13" s="30"/>
    </row>
    <row r="14" spans="1:15" x14ac:dyDescent="0.3">
      <c r="A14" s="11" t="s">
        <v>148</v>
      </c>
      <c r="J14" s="60" t="s">
        <v>152</v>
      </c>
    </row>
    <row r="15" spans="1:15" x14ac:dyDescent="0.3">
      <c r="A15" s="52" t="s">
        <v>142</v>
      </c>
      <c r="B15" s="32"/>
      <c r="C15" s="30">
        <f>Historicals!C168/Historicals!B168-1</f>
        <v>0.18691588785046731</v>
      </c>
      <c r="D15" s="30">
        <f>Historicals!D168/Historicals!C168-1</f>
        <v>-3.3245844269466307E-2</v>
      </c>
      <c r="E15" s="30">
        <f>Historicals!E168/Historicals!D168-1</f>
        <v>-6.9683257918552011E-2</v>
      </c>
      <c r="F15" s="30">
        <f>Historicals!F168/Historicals!E168-1</f>
        <v>8.8521400778210024E-2</v>
      </c>
      <c r="G15" s="30">
        <f>Historicals!G168/Historicals!F168-1</f>
        <v>-2.9490616621983934E-2</v>
      </c>
      <c r="H15" s="30">
        <f>Historicals!H168/Historicals!G168-1</f>
        <v>-0.36003683241252304</v>
      </c>
      <c r="I15" s="30">
        <f>Historicals!I168/Historicals!H168-1</f>
        <v>9.0647482014388547E-2</v>
      </c>
      <c r="J15" s="30" t="s">
        <v>153</v>
      </c>
    </row>
    <row r="16" spans="1:15" x14ac:dyDescent="0.3">
      <c r="A16" s="52" t="s">
        <v>146</v>
      </c>
      <c r="B16" s="30">
        <f>Historicals!B168/Historicals!B134</f>
        <v>3.146955981830659E-2</v>
      </c>
      <c r="C16" s="30">
        <f>Historicals!C168/Historicals!C134</f>
        <v>3.5303928836174947E-2</v>
      </c>
      <c r="D16" s="30">
        <f>Historicals!D168/Historicals!D134</f>
        <v>3.2168850072780204E-2</v>
      </c>
      <c r="E16" s="30">
        <f>Historicals!E168/Historicals!E134</f>
        <v>2.8244086051048164E-2</v>
      </c>
      <c r="F16" s="30">
        <f>Historicals!F168/Historicals!F134</f>
        <v>2.8606488227624818E-2</v>
      </c>
      <c r="G16" s="30">
        <f>Historicals!G168/Historicals!G134</f>
        <v>2.9035104136031869E-2</v>
      </c>
      <c r="H16" s="30">
        <f>Historicals!H168/Historicals!H134</f>
        <v>1.5604652207104046E-2</v>
      </c>
      <c r="I16" s="30">
        <f>Historicals!I168/Historicals!I134</f>
        <v>1.6227788482123744E-2</v>
      </c>
      <c r="J16" s="30"/>
    </row>
    <row r="17" spans="1:15" x14ac:dyDescent="0.3">
      <c r="A17" s="53" t="str">
        <f>+Historicals!A110</f>
        <v>North America</v>
      </c>
      <c r="B17" s="53"/>
      <c r="C17" s="53"/>
      <c r="D17" s="53"/>
      <c r="E17" s="53"/>
      <c r="F17" s="53"/>
      <c r="G17" s="53"/>
      <c r="H17" s="53"/>
      <c r="I17" s="53"/>
      <c r="J17" s="53" t="s">
        <v>155</v>
      </c>
      <c r="K17" s="50"/>
      <c r="L17" s="50"/>
      <c r="M17" s="50"/>
      <c r="N17" s="50"/>
      <c r="O17" s="50"/>
    </row>
    <row r="18" spans="1:15" x14ac:dyDescent="0.3">
      <c r="A18" s="11" t="s">
        <v>149</v>
      </c>
      <c r="B18" s="54">
        <f>+Historicals!B110</f>
        <v>13740</v>
      </c>
      <c r="C18" s="54">
        <f>+Historicals!C110</f>
        <v>14764</v>
      </c>
      <c r="D18" s="54">
        <f>+Historicals!D110</f>
        <v>15216</v>
      </c>
      <c r="E18" s="54">
        <f>+Historicals!E110</f>
        <v>14855</v>
      </c>
      <c r="F18" s="54">
        <f>+Historicals!F110</f>
        <v>15902</v>
      </c>
      <c r="G18" s="54">
        <f>+Historicals!G110</f>
        <v>14484</v>
      </c>
      <c r="H18" s="54">
        <f>+Historicals!H110</f>
        <v>17179</v>
      </c>
      <c r="I18" s="54">
        <f>+Historicals!I110</f>
        <v>18353</v>
      </c>
      <c r="J18" s="60" t="s">
        <v>154</v>
      </c>
      <c r="K18" s="54">
        <f>I18*(1+I19)</f>
        <v>19607.230281157226</v>
      </c>
      <c r="L18" s="54">
        <f>K18*(1+K19)</f>
        <v>19607.230281157226</v>
      </c>
      <c r="M18" s="54">
        <f>L18*(1+L19)</f>
        <v>19607.230281157226</v>
      </c>
      <c r="N18" s="54">
        <f>M18*(1+I19)</f>
        <v>20947.173720826508</v>
      </c>
      <c r="O18" s="54">
        <f>N18*(1+I19)</f>
        <v>22378.687892096681</v>
      </c>
    </row>
    <row r="19" spans="1:15" x14ac:dyDescent="0.3">
      <c r="A19" s="55" t="s">
        <v>142</v>
      </c>
      <c r="B19" s="32"/>
      <c r="C19" s="32">
        <f t="shared" ref="C19:I19" si="1">+IFERROR(C18/B18-1,"nm")</f>
        <v>7.4526928675400228E-2</v>
      </c>
      <c r="D19" s="32">
        <f t="shared" si="1"/>
        <v>3.0615009482525046E-2</v>
      </c>
      <c r="E19" s="32">
        <f t="shared" si="1"/>
        <v>-2.372502628811779E-2</v>
      </c>
      <c r="F19" s="32">
        <f t="shared" si="1"/>
        <v>7.0481319421070276E-2</v>
      </c>
      <c r="G19" s="32">
        <f t="shared" si="1"/>
        <v>-8.9171173437303519E-2</v>
      </c>
      <c r="H19" s="32">
        <f t="shared" si="1"/>
        <v>0.18606738470035911</v>
      </c>
      <c r="I19" s="32">
        <f t="shared" si="1"/>
        <v>6.8339251411607238E-2</v>
      </c>
      <c r="J19" s="32"/>
      <c r="K19" s="56"/>
      <c r="L19" s="56"/>
      <c r="M19" s="57"/>
      <c r="N19" s="57"/>
      <c r="O19" s="57"/>
    </row>
    <row r="20" spans="1:15" x14ac:dyDescent="0.3">
      <c r="A20" s="58" t="s">
        <v>110</v>
      </c>
      <c r="B20" s="54">
        <f>+Historicals!B111</f>
        <v>8506</v>
      </c>
      <c r="C20" s="54">
        <f>+Historicals!C111</f>
        <v>9299</v>
      </c>
      <c r="D20" s="54">
        <f>+Historicals!D111</f>
        <v>9684</v>
      </c>
      <c r="E20" s="54">
        <f>+Historicals!E111</f>
        <v>9322</v>
      </c>
      <c r="F20" s="54">
        <f>+Historicals!F111</f>
        <v>10045</v>
      </c>
      <c r="G20" s="54">
        <f>+Historicals!G111</f>
        <v>9329</v>
      </c>
      <c r="H20" s="54">
        <f>+Historicals!H111</f>
        <v>11644</v>
      </c>
      <c r="I20" s="54">
        <f>+Historicals!I111</f>
        <v>12228</v>
      </c>
      <c r="J20" s="54"/>
      <c r="K20" s="54">
        <f>I20*(1+I22)</f>
        <v>12839.4</v>
      </c>
      <c r="L20" s="54">
        <f>K20*(1+I22)</f>
        <v>13481.37</v>
      </c>
      <c r="M20" s="54">
        <f>L20*(1+I21)</f>
        <v>14157.522531776021</v>
      </c>
      <c r="N20" s="54">
        <f>M20*(1+I21)</f>
        <v>14867.587213891891</v>
      </c>
      <c r="O20" s="54">
        <f>N20*(1+I21)</f>
        <v>15613.264896210068</v>
      </c>
    </row>
    <row r="21" spans="1:15" x14ac:dyDescent="0.3">
      <c r="A21" s="55" t="s">
        <v>142</v>
      </c>
      <c r="B21" s="32"/>
      <c r="C21" s="32">
        <f t="shared" ref="C21:I21" si="2">+IFERROR(C20/B20-1,"nm")</f>
        <v>9.3228309428638578E-2</v>
      </c>
      <c r="D21" s="32">
        <f t="shared" si="2"/>
        <v>4.1402301322722934E-2</v>
      </c>
      <c r="E21" s="32">
        <f t="shared" si="2"/>
        <v>-3.7381247418422192E-2</v>
      </c>
      <c r="F21" s="32">
        <f t="shared" si="2"/>
        <v>7.755846384895948E-2</v>
      </c>
      <c r="G21" s="32">
        <f t="shared" si="2"/>
        <v>-7.1279243404678949E-2</v>
      </c>
      <c r="H21" s="32">
        <f t="shared" si="2"/>
        <v>0.24815092721620746</v>
      </c>
      <c r="I21" s="32">
        <f t="shared" si="2"/>
        <v>5.0154586052902683E-2</v>
      </c>
      <c r="J21" s="32"/>
      <c r="K21" s="57"/>
      <c r="L21" s="57"/>
      <c r="M21" s="57"/>
      <c r="N21" s="57"/>
      <c r="O21" s="57"/>
    </row>
    <row r="22" spans="1:15" x14ac:dyDescent="0.3">
      <c r="A22" s="55" t="s">
        <v>150</v>
      </c>
      <c r="B22" s="32">
        <f>+Historicals!B196</f>
        <v>0.12</v>
      </c>
      <c r="C22" s="32">
        <f>+Historicals!C196</f>
        <v>0.09</v>
      </c>
      <c r="D22" s="32">
        <f>+Historicals!D196</f>
        <v>0.04</v>
      </c>
      <c r="E22" s="32">
        <f>+Historicals!E196</f>
        <v>-0.04</v>
      </c>
      <c r="F22" s="32">
        <f>+Historicals!F196</f>
        <v>0.08</v>
      </c>
      <c r="G22" s="32">
        <f>+Historicals!G196</f>
        <v>-7.0000000000000007E-2</v>
      </c>
      <c r="H22" s="32">
        <f>+Historicals!H196</f>
        <v>0.25</v>
      </c>
      <c r="I22" s="32">
        <f>+Historicals!I196</f>
        <v>0.05</v>
      </c>
      <c r="J22" s="32"/>
      <c r="K22" s="56"/>
      <c r="L22" s="56"/>
      <c r="M22" s="57"/>
      <c r="N22" s="57"/>
      <c r="O22" s="57"/>
    </row>
    <row r="23" spans="1:15" x14ac:dyDescent="0.3">
      <c r="A23" s="55" t="s">
        <v>151</v>
      </c>
      <c r="B23" s="32"/>
      <c r="C23" s="32">
        <f t="shared" ref="C23:I23" si="3">+IFERROR(C21-C22,"nm")</f>
        <v>3.2283094286385816E-3</v>
      </c>
      <c r="D23" s="32">
        <f t="shared" si="3"/>
        <v>1.4023013227229333E-3</v>
      </c>
      <c r="E23" s="32">
        <f t="shared" si="3"/>
        <v>2.6187525815778087E-3</v>
      </c>
      <c r="F23" s="32">
        <f t="shared" si="3"/>
        <v>-2.4415361510405215E-3</v>
      </c>
      <c r="G23" s="32">
        <f t="shared" si="3"/>
        <v>-1.2792434046789425E-3</v>
      </c>
      <c r="H23" s="32">
        <f t="shared" si="3"/>
        <v>-1.849072783792538E-3</v>
      </c>
      <c r="I23" s="32">
        <f t="shared" si="3"/>
        <v>1.5458605290268046E-4</v>
      </c>
      <c r="J23" s="32"/>
      <c r="K23" s="57"/>
      <c r="L23" s="57"/>
      <c r="M23" s="57"/>
      <c r="N23" s="57"/>
      <c r="O23" s="57"/>
    </row>
    <row r="24" spans="1:15" x14ac:dyDescent="0.3">
      <c r="A24" s="58" t="s">
        <v>111</v>
      </c>
      <c r="B24" s="54">
        <f>+Historicals!B112</f>
        <v>4410</v>
      </c>
      <c r="C24" s="54">
        <f>+Historicals!C112</f>
        <v>4746</v>
      </c>
      <c r="D24" s="54">
        <f>+Historicals!D112</f>
        <v>4886</v>
      </c>
      <c r="E24" s="54">
        <f>+Historicals!E112</f>
        <v>4938</v>
      </c>
      <c r="F24" s="54">
        <f>+Historicals!F112</f>
        <v>5260</v>
      </c>
      <c r="G24" s="54">
        <f>+Historicals!G112</f>
        <v>4639</v>
      </c>
      <c r="H24" s="54">
        <f>+Historicals!H112</f>
        <v>5028</v>
      </c>
      <c r="I24" s="54">
        <f>+Historicals!I112</f>
        <v>5492</v>
      </c>
      <c r="J24" s="54"/>
      <c r="K24" s="54">
        <f>I24*(1+I26)</f>
        <v>5986.2800000000007</v>
      </c>
      <c r="L24" s="54">
        <f>K24*(1+I26)</f>
        <v>6525.0452000000014</v>
      </c>
      <c r="M24" s="54">
        <f>L24*(1+I26)</f>
        <v>7112.2992680000025</v>
      </c>
      <c r="N24" s="54">
        <f>M24*(1+I26)</f>
        <v>7752.4062021200034</v>
      </c>
      <c r="O24" s="54">
        <f>N24*(1+I26)</f>
        <v>8450.1227603108036</v>
      </c>
    </row>
    <row r="25" spans="1:15" x14ac:dyDescent="0.3">
      <c r="A25" s="55" t="s">
        <v>142</v>
      </c>
      <c r="B25" s="32"/>
      <c r="C25" s="32">
        <f t="shared" ref="C25:I25" si="4">+IFERROR(C24/B24-1,"nm")</f>
        <v>7.6190476190476142E-2</v>
      </c>
      <c r="D25" s="32">
        <f t="shared" si="4"/>
        <v>2.9498525073746285E-2</v>
      </c>
      <c r="E25" s="32">
        <f t="shared" si="4"/>
        <v>1.0642652476463343E-2</v>
      </c>
      <c r="F25" s="32">
        <f t="shared" si="4"/>
        <v>6.5208586472256025E-2</v>
      </c>
      <c r="G25" s="32">
        <f t="shared" si="4"/>
        <v>-0.11806083650190113</v>
      </c>
      <c r="H25" s="32">
        <f t="shared" si="4"/>
        <v>8.3854278939426541E-2</v>
      </c>
      <c r="I25" s="32">
        <f t="shared" si="4"/>
        <v>9.2283214001591007E-2</v>
      </c>
      <c r="J25" s="32"/>
      <c r="K25" s="57"/>
      <c r="L25" s="57"/>
      <c r="M25" s="57"/>
      <c r="N25" s="57"/>
      <c r="O25" s="57"/>
    </row>
    <row r="26" spans="1:15" x14ac:dyDescent="0.3">
      <c r="A26" s="55" t="s">
        <v>150</v>
      </c>
      <c r="B26" s="32">
        <f>+Historicals!B200</f>
        <v>0.24</v>
      </c>
      <c r="C26" s="32">
        <f>+Historicals!C200</f>
        <v>0.16</v>
      </c>
      <c r="D26" s="32">
        <f>+Historicals!D200</f>
        <v>0.08</v>
      </c>
      <c r="E26" s="32">
        <f>+Historicals!E200</f>
        <v>0.06</v>
      </c>
      <c r="F26" s="32">
        <f>+Historicals!F200</f>
        <v>0.12</v>
      </c>
      <c r="G26" s="32">
        <f>+Historicals!G200</f>
        <v>-0.03</v>
      </c>
      <c r="H26" s="32">
        <f>+Historicals!H200</f>
        <v>0.19</v>
      </c>
      <c r="I26" s="32">
        <f>+Historicals!I200</f>
        <v>0.09</v>
      </c>
      <c r="J26" s="32"/>
      <c r="L26" s="57"/>
      <c r="M26" s="57"/>
      <c r="N26" s="57"/>
      <c r="O26" s="57"/>
    </row>
    <row r="27" spans="1:15" x14ac:dyDescent="0.3">
      <c r="A27" s="55" t="s">
        <v>151</v>
      </c>
      <c r="B27" s="32"/>
      <c r="C27" s="32">
        <f t="shared" ref="C27:I27" si="5">+IFERROR(C25-C26,"nm")</f>
        <v>-8.3809523809523861E-2</v>
      </c>
      <c r="D27" s="32">
        <f t="shared" si="5"/>
        <v>-5.0501474926253717E-2</v>
      </c>
      <c r="E27" s="32">
        <f t="shared" si="5"/>
        <v>-4.9357347523536654E-2</v>
      </c>
      <c r="F27" s="32">
        <f t="shared" si="5"/>
        <v>-5.4791413527743971E-2</v>
      </c>
      <c r="G27" s="32">
        <f t="shared" si="5"/>
        <v>-8.8060836501901135E-2</v>
      </c>
      <c r="H27" s="32">
        <f t="shared" si="5"/>
        <v>-0.10614572106057346</v>
      </c>
      <c r="I27" s="32">
        <f t="shared" si="5"/>
        <v>2.2832140015910107E-3</v>
      </c>
      <c r="J27" s="32"/>
      <c r="K27" s="57"/>
      <c r="L27" s="57"/>
      <c r="M27" s="57"/>
      <c r="N27" s="57"/>
      <c r="O27" s="57"/>
    </row>
    <row r="28" spans="1:15" x14ac:dyDescent="0.3">
      <c r="A28" s="58" t="s">
        <v>112</v>
      </c>
      <c r="B28" s="54">
        <f>+Historicals!B113</f>
        <v>824</v>
      </c>
      <c r="C28" s="54">
        <f>+Historicals!C113</f>
        <v>719</v>
      </c>
      <c r="D28" s="54">
        <f>+Historicals!D113</f>
        <v>646</v>
      </c>
      <c r="E28" s="54">
        <f>+Historicals!E113</f>
        <v>595</v>
      </c>
      <c r="F28" s="54">
        <f>+Historicals!F113</f>
        <v>597</v>
      </c>
      <c r="G28" s="54">
        <f>+Historicals!G113</f>
        <v>516</v>
      </c>
      <c r="H28" s="54">
        <f>+Historicals!H113</f>
        <v>507</v>
      </c>
      <c r="I28" s="54">
        <f>+Historicals!I113</f>
        <v>633</v>
      </c>
      <c r="J28" s="54"/>
      <c r="K28" s="54">
        <f>I28*(1+I30)</f>
        <v>791.25</v>
      </c>
      <c r="L28" s="54">
        <f>K28*(1+I30)</f>
        <v>989.0625</v>
      </c>
      <c r="M28" s="54">
        <f>L28*(1+I29)</f>
        <v>1234.8650147928993</v>
      </c>
      <c r="N28" s="54">
        <f>M28*(1+I29)</f>
        <v>1541.7545450964599</v>
      </c>
      <c r="O28" s="54">
        <f>N28*(1+I29)</f>
        <v>1924.9124793807871</v>
      </c>
    </row>
    <row r="29" spans="1:15" x14ac:dyDescent="0.3">
      <c r="A29" s="55" t="s">
        <v>142</v>
      </c>
      <c r="B29" s="32"/>
      <c r="C29" s="32">
        <f t="shared" ref="C29:I29" si="6">+IFERROR(C28/B28-1,"nm")</f>
        <v>-0.12742718446601942</v>
      </c>
      <c r="D29" s="32">
        <f t="shared" si="6"/>
        <v>-0.10152990264255912</v>
      </c>
      <c r="E29" s="32">
        <f t="shared" si="6"/>
        <v>-7.8947368421052655E-2</v>
      </c>
      <c r="F29" s="32">
        <f t="shared" si="6"/>
        <v>3.3613445378151141E-3</v>
      </c>
      <c r="G29" s="32">
        <f t="shared" si="6"/>
        <v>-0.13567839195979903</v>
      </c>
      <c r="H29" s="32">
        <f t="shared" si="6"/>
        <v>-1.744186046511631E-2</v>
      </c>
      <c r="I29" s="32">
        <f t="shared" si="6"/>
        <v>0.24852071005917153</v>
      </c>
      <c r="J29" s="32"/>
      <c r="K29" s="57"/>
      <c r="L29" s="57"/>
      <c r="M29" s="57"/>
      <c r="N29" s="57"/>
      <c r="O29" s="57"/>
    </row>
    <row r="30" spans="1:15" x14ac:dyDescent="0.3">
      <c r="A30" s="55" t="s">
        <v>150</v>
      </c>
      <c r="B30" s="32">
        <f>+Historicals!B198</f>
        <v>0.12</v>
      </c>
      <c r="C30" s="32">
        <f>+Historicals!C198</f>
        <v>-0.13</v>
      </c>
      <c r="D30" s="32">
        <f>+Historicals!D198</f>
        <v>-0.1</v>
      </c>
      <c r="E30" s="32">
        <f>+Historicals!E198</f>
        <v>-0.08</v>
      </c>
      <c r="F30" s="32">
        <f>+Historicals!F198</f>
        <v>0</v>
      </c>
      <c r="G30" s="32">
        <f>+Historicals!G198</f>
        <v>-0.14000000000000001</v>
      </c>
      <c r="H30" s="32">
        <f>+Historicals!H198</f>
        <v>-0.02</v>
      </c>
      <c r="I30" s="32">
        <f>+Historicals!I198</f>
        <v>0.25</v>
      </c>
      <c r="J30" s="32"/>
      <c r="L30" s="57"/>
      <c r="M30" s="57"/>
      <c r="N30" s="57"/>
      <c r="O30" s="57"/>
    </row>
    <row r="31" spans="1:15" x14ac:dyDescent="0.3">
      <c r="A31" s="55" t="s">
        <v>151</v>
      </c>
      <c r="B31" s="32"/>
      <c r="C31" s="32">
        <f t="shared" ref="C31:I31" si="7">+IFERROR(C29-C30,"nm")</f>
        <v>2.572815533980588E-3</v>
      </c>
      <c r="D31" s="32">
        <f t="shared" si="7"/>
        <v>-1.5299026425591167E-3</v>
      </c>
      <c r="E31" s="32">
        <f t="shared" si="7"/>
        <v>1.0526315789473467E-3</v>
      </c>
      <c r="F31" s="32">
        <f t="shared" si="7"/>
        <v>3.3613445378151141E-3</v>
      </c>
      <c r="G31" s="32">
        <f t="shared" si="7"/>
        <v>4.321608040200986E-3</v>
      </c>
      <c r="H31" s="32">
        <f t="shared" si="7"/>
        <v>2.5581395348836904E-3</v>
      </c>
      <c r="I31" s="32">
        <f t="shared" si="7"/>
        <v>-1.4792899408284654E-3</v>
      </c>
      <c r="J31" s="32"/>
      <c r="K31" s="57"/>
      <c r="L31" s="57"/>
      <c r="M31" s="57"/>
      <c r="N31" s="57"/>
      <c r="O31" s="57"/>
    </row>
    <row r="32" spans="1:15" x14ac:dyDescent="0.3">
      <c r="A32" s="11" t="s">
        <v>143</v>
      </c>
      <c r="B32" s="59">
        <f t="shared" ref="B32:I32" si="8">+B38+B35</f>
        <v>3766</v>
      </c>
      <c r="C32" s="59">
        <f t="shared" si="8"/>
        <v>3896</v>
      </c>
      <c r="D32" s="59">
        <f t="shared" si="8"/>
        <v>4015</v>
      </c>
      <c r="E32" s="59">
        <f t="shared" si="8"/>
        <v>3760</v>
      </c>
      <c r="F32" s="59">
        <f t="shared" si="8"/>
        <v>4074</v>
      </c>
      <c r="G32" s="59">
        <f t="shared" si="8"/>
        <v>3047</v>
      </c>
      <c r="H32" s="59">
        <f t="shared" si="8"/>
        <v>5219</v>
      </c>
      <c r="I32" s="59">
        <f t="shared" si="8"/>
        <v>5238</v>
      </c>
      <c r="J32" s="59"/>
      <c r="K32" s="54">
        <f>I32*(1+I33)</f>
        <v>5257.0691703391449</v>
      </c>
      <c r="L32" s="54">
        <f>K32*(1+K33)</f>
        <v>5257.0691703391449</v>
      </c>
      <c r="M32" s="54">
        <f>L32*(1+I33)</f>
        <v>5276.2077628351099</v>
      </c>
      <c r="N32" s="54">
        <f>M32*(1+I33)</f>
        <v>5295.4160302223236</v>
      </c>
      <c r="O32" s="54">
        <f>N32*(1+I33)</f>
        <v>5314.694226155304</v>
      </c>
    </row>
    <row r="33" spans="1:15" x14ac:dyDescent="0.3">
      <c r="A33" s="52" t="s">
        <v>142</v>
      </c>
      <c r="B33" s="32"/>
      <c r="C33" s="32">
        <f t="shared" ref="C33:I33" si="9">+IFERROR(C32/B32-1,"nm")</f>
        <v>3.4519383961763239E-2</v>
      </c>
      <c r="D33" s="32">
        <f t="shared" si="9"/>
        <v>3.0544147843942548E-2</v>
      </c>
      <c r="E33" s="32">
        <f t="shared" si="9"/>
        <v>-6.3511830635118338E-2</v>
      </c>
      <c r="F33" s="32">
        <f t="shared" si="9"/>
        <v>8.3510638297872308E-2</v>
      </c>
      <c r="G33" s="32">
        <f t="shared" si="9"/>
        <v>-0.25208640157093765</v>
      </c>
      <c r="H33" s="32">
        <f t="shared" si="9"/>
        <v>0.71283229405973092</v>
      </c>
      <c r="I33" s="32">
        <f t="shared" si="9"/>
        <v>3.6405441655489312E-3</v>
      </c>
      <c r="J33" s="32"/>
      <c r="K33" s="57"/>
      <c r="L33" s="57"/>
      <c r="M33" s="57"/>
      <c r="N33" s="57"/>
      <c r="O33" s="57"/>
    </row>
    <row r="34" spans="1:15" x14ac:dyDescent="0.3">
      <c r="A34" s="52" t="s">
        <v>144</v>
      </c>
      <c r="B34" s="32">
        <f t="shared" ref="B34:I34" si="10">+IFERROR(B32/B$18,"nm")</f>
        <v>0.27409024745269289</v>
      </c>
      <c r="C34" s="32">
        <f t="shared" si="10"/>
        <v>0.26388512598211866</v>
      </c>
      <c r="D34" s="32">
        <f t="shared" si="10"/>
        <v>0.26386698212407994</v>
      </c>
      <c r="E34" s="32">
        <f t="shared" si="10"/>
        <v>0.25311342982160889</v>
      </c>
      <c r="F34" s="32">
        <f t="shared" si="10"/>
        <v>0.25619418941013711</v>
      </c>
      <c r="G34" s="32">
        <f t="shared" si="10"/>
        <v>0.2103700635183651</v>
      </c>
      <c r="H34" s="32">
        <f t="shared" si="10"/>
        <v>0.30380115256999823</v>
      </c>
      <c r="I34" s="32">
        <f t="shared" si="10"/>
        <v>0.28540293140086087</v>
      </c>
      <c r="J34" s="32"/>
      <c r="K34" s="57"/>
      <c r="L34" s="57"/>
      <c r="M34" s="57"/>
      <c r="N34" s="57"/>
      <c r="O34" s="57"/>
    </row>
    <row r="35" spans="1:15" x14ac:dyDescent="0.3">
      <c r="A35" s="11" t="s">
        <v>145</v>
      </c>
      <c r="B35" s="54">
        <f>+Historicals!B171</f>
        <v>121</v>
      </c>
      <c r="C35" s="54">
        <f>+Historicals!C171</f>
        <v>133</v>
      </c>
      <c r="D35" s="54">
        <f>+Historicals!D171</f>
        <v>140</v>
      </c>
      <c r="E35" s="54">
        <f>+Historicals!E171</f>
        <v>160</v>
      </c>
      <c r="F35" s="54">
        <f>+Historicals!F171</f>
        <v>149</v>
      </c>
      <c r="G35" s="54">
        <f>+Historicals!G171</f>
        <v>148</v>
      </c>
      <c r="H35" s="54">
        <f>+Historicals!H171</f>
        <v>130</v>
      </c>
      <c r="I35" s="54">
        <f>+Historicals!I171</f>
        <v>124</v>
      </c>
      <c r="J35" s="54"/>
      <c r="K35" s="54">
        <f>I35*(1+I36)</f>
        <v>118.27692307692308</v>
      </c>
      <c r="L35" s="54">
        <f>K35*(1+I36)</f>
        <v>112.81798816568049</v>
      </c>
      <c r="M35" s="54">
        <f>L35*(1+I36)</f>
        <v>107.61100409649524</v>
      </c>
      <c r="N35" s="54">
        <f>M35*(1+I36)</f>
        <v>102.64434236896469</v>
      </c>
      <c r="O35" s="54">
        <f>N35*(1+I36)</f>
        <v>97.906911182704789</v>
      </c>
    </row>
    <row r="36" spans="1:15" x14ac:dyDescent="0.3">
      <c r="A36" s="52" t="s">
        <v>142</v>
      </c>
      <c r="B36" s="32"/>
      <c r="C36" s="32">
        <f t="shared" ref="C36:I36" si="11">+IFERROR(C35/B35-1,"nm")</f>
        <v>9.9173553719008156E-2</v>
      </c>
      <c r="D36" s="32">
        <f t="shared" si="11"/>
        <v>5.2631578947368363E-2</v>
      </c>
      <c r="E36" s="32">
        <f t="shared" si="11"/>
        <v>0.14285714285714279</v>
      </c>
      <c r="F36" s="32">
        <f t="shared" si="11"/>
        <v>-6.8749999999999978E-2</v>
      </c>
      <c r="G36" s="32">
        <f t="shared" si="11"/>
        <v>-6.7114093959731447E-3</v>
      </c>
      <c r="H36" s="32">
        <f t="shared" si="11"/>
        <v>-0.1216216216216216</v>
      </c>
      <c r="I36" s="32">
        <f t="shared" si="11"/>
        <v>-4.6153846153846101E-2</v>
      </c>
      <c r="J36" s="32"/>
      <c r="K36" s="57"/>
      <c r="L36" s="57"/>
      <c r="M36" s="57"/>
      <c r="N36" s="57"/>
      <c r="O36" s="57"/>
    </row>
    <row r="37" spans="1:15" x14ac:dyDescent="0.3">
      <c r="A37" s="52" t="s">
        <v>146</v>
      </c>
      <c r="B37" s="32">
        <f t="shared" ref="B37:I37" si="12">+IFERROR(B35/B$18,"nm")</f>
        <v>8.8064046579330417E-3</v>
      </c>
      <c r="C37" s="32">
        <f t="shared" si="12"/>
        <v>9.0083988079111346E-3</v>
      </c>
      <c r="D37" s="32">
        <f t="shared" si="12"/>
        <v>9.2008412197686646E-3</v>
      </c>
      <c r="E37" s="32">
        <f t="shared" si="12"/>
        <v>1.0770784247728038E-2</v>
      </c>
      <c r="F37" s="32">
        <f t="shared" si="12"/>
        <v>9.3698905798012821E-3</v>
      </c>
      <c r="G37" s="32">
        <f t="shared" si="12"/>
        <v>1.0218171775752554E-2</v>
      </c>
      <c r="H37" s="32">
        <f t="shared" si="12"/>
        <v>7.5673787764130628E-3</v>
      </c>
      <c r="I37" s="32">
        <f t="shared" si="12"/>
        <v>6.7563886013185855E-3</v>
      </c>
      <c r="J37" s="32"/>
      <c r="K37" s="57"/>
      <c r="L37" s="57"/>
      <c r="M37" s="57"/>
      <c r="N37" s="57"/>
      <c r="O37" s="57"/>
    </row>
    <row r="38" spans="1:15" x14ac:dyDescent="0.3">
      <c r="A38" s="11" t="s">
        <v>147</v>
      </c>
      <c r="B38" s="54">
        <f>+Historicals!B137</f>
        <v>3645</v>
      </c>
      <c r="C38" s="54">
        <f>+Historicals!C137</f>
        <v>3763</v>
      </c>
      <c r="D38" s="54">
        <f>+Historicals!D137</f>
        <v>3875</v>
      </c>
      <c r="E38" s="54">
        <f>+Historicals!E137</f>
        <v>3600</v>
      </c>
      <c r="F38" s="54">
        <f>+Historicals!F137</f>
        <v>3925</v>
      </c>
      <c r="G38" s="54">
        <f>+Historicals!G137</f>
        <v>2899</v>
      </c>
      <c r="H38" s="54">
        <f>+Historicals!H137</f>
        <v>5089</v>
      </c>
      <c r="I38" s="54">
        <f>+Historicals!I137</f>
        <v>5114</v>
      </c>
      <c r="J38" s="54"/>
      <c r="K38" s="54">
        <f>I38*(1+I39)</f>
        <v>5139.1228139123605</v>
      </c>
      <c r="L38" s="54">
        <f>K38*(1+I39)</f>
        <v>5164.369045067363</v>
      </c>
      <c r="M38" s="54">
        <f>L38*(1+I39)</f>
        <v>5189.7392997591851</v>
      </c>
      <c r="N38" s="54">
        <f>M38*(1+I39)</f>
        <v>5215.2341872604584</v>
      </c>
      <c r="O38" s="54">
        <f>N38*(1+I39)</f>
        <v>5240.8543198368998</v>
      </c>
    </row>
    <row r="39" spans="1:15" x14ac:dyDescent="0.3">
      <c r="A39" s="52" t="s">
        <v>142</v>
      </c>
      <c r="B39" s="32"/>
      <c r="C39" s="32">
        <f t="shared" ref="C39:I39" si="13">+IFERROR(C38/B38-1,"nm")</f>
        <v>3.2373113854595292E-2</v>
      </c>
      <c r="D39" s="32">
        <f t="shared" si="13"/>
        <v>2.9763486579856391E-2</v>
      </c>
      <c r="E39" s="32">
        <f t="shared" si="13"/>
        <v>-7.096774193548383E-2</v>
      </c>
      <c r="F39" s="32">
        <f t="shared" si="13"/>
        <v>9.0277777777777679E-2</v>
      </c>
      <c r="G39" s="32">
        <f t="shared" si="13"/>
        <v>-0.26140127388535028</v>
      </c>
      <c r="H39" s="32">
        <f t="shared" si="13"/>
        <v>0.75543290789927564</v>
      </c>
      <c r="I39" s="32">
        <f t="shared" si="13"/>
        <v>4.9125564943997002E-3</v>
      </c>
      <c r="J39" s="32"/>
    </row>
    <row r="40" spans="1:15" x14ac:dyDescent="0.3">
      <c r="A40" s="52" t="s">
        <v>144</v>
      </c>
      <c r="B40" s="32">
        <f t="shared" ref="B40:I40" si="14">+IFERROR(B38/B$18,"nm")</f>
        <v>0.26528384279475981</v>
      </c>
      <c r="C40" s="32">
        <f t="shared" si="14"/>
        <v>0.25487672717420751</v>
      </c>
      <c r="D40" s="32">
        <f t="shared" si="14"/>
        <v>0.25466614090431128</v>
      </c>
      <c r="E40" s="32">
        <f t="shared" si="14"/>
        <v>0.24234264557388085</v>
      </c>
      <c r="F40" s="32">
        <f t="shared" si="14"/>
        <v>0.2468242988303358</v>
      </c>
      <c r="G40" s="32">
        <f t="shared" si="14"/>
        <v>0.20015189174261253</v>
      </c>
      <c r="H40" s="32">
        <f t="shared" si="14"/>
        <v>0.29623377379358518</v>
      </c>
      <c r="I40" s="32">
        <f t="shared" si="14"/>
        <v>0.27864654279954232</v>
      </c>
      <c r="J40" s="32"/>
    </row>
    <row r="41" spans="1:15" x14ac:dyDescent="0.3">
      <c r="A41" s="11" t="s">
        <v>148</v>
      </c>
      <c r="B41" s="54">
        <f>+Historicals!B159</f>
        <v>208</v>
      </c>
      <c r="C41" s="54">
        <f>+Historicals!C159</f>
        <v>242</v>
      </c>
      <c r="D41" s="54">
        <f>+Historicals!D159</f>
        <v>223</v>
      </c>
      <c r="E41" s="54">
        <f>+Historicals!E159</f>
        <v>196</v>
      </c>
      <c r="F41" s="54">
        <f>+Historicals!F159</f>
        <v>117</v>
      </c>
      <c r="G41" s="54">
        <f>+Historicals!G159</f>
        <v>110</v>
      </c>
      <c r="H41" s="54">
        <f>+Historicals!H159</f>
        <v>98</v>
      </c>
      <c r="I41" s="54">
        <f>+Historicals!I159</f>
        <v>146</v>
      </c>
      <c r="J41" s="54"/>
      <c r="K41" s="54"/>
      <c r="L41" s="54"/>
      <c r="M41" s="54"/>
      <c r="N41" s="54"/>
      <c r="O41" s="11"/>
    </row>
    <row r="42" spans="1:15" x14ac:dyDescent="0.3">
      <c r="A42" s="52" t="s">
        <v>142</v>
      </c>
      <c r="B42" s="32"/>
      <c r="C42" s="32">
        <f t="shared" ref="C42:I42" si="15">+IFERROR(C41/B41-1,"nm")</f>
        <v>0.16346153846153855</v>
      </c>
      <c r="D42" s="32">
        <f t="shared" si="15"/>
        <v>-7.8512396694214837E-2</v>
      </c>
      <c r="E42" s="32">
        <f t="shared" si="15"/>
        <v>-0.12107623318385652</v>
      </c>
      <c r="F42" s="32">
        <f t="shared" si="15"/>
        <v>-0.40306122448979587</v>
      </c>
      <c r="G42" s="32">
        <f t="shared" si="15"/>
        <v>-5.9829059829059839E-2</v>
      </c>
      <c r="H42" s="32">
        <f t="shared" si="15"/>
        <v>-0.10909090909090913</v>
      </c>
      <c r="I42" s="32">
        <f t="shared" si="15"/>
        <v>0.48979591836734704</v>
      </c>
      <c r="J42" s="32"/>
    </row>
    <row r="43" spans="1:15" x14ac:dyDescent="0.3">
      <c r="A43" s="52" t="s">
        <v>146</v>
      </c>
      <c r="B43" s="32">
        <f t="shared" ref="B43:I43" si="16">+IFERROR(B41/B$18,"nm")</f>
        <v>1.5138282387190683E-2</v>
      </c>
      <c r="C43" s="32">
        <f t="shared" si="16"/>
        <v>1.6391221891086428E-2</v>
      </c>
      <c r="D43" s="32">
        <f t="shared" si="16"/>
        <v>1.4655625657202945E-2</v>
      </c>
      <c r="E43" s="32">
        <f t="shared" si="16"/>
        <v>1.3194210703466847E-2</v>
      </c>
      <c r="F43" s="32">
        <f t="shared" si="16"/>
        <v>7.3575650861526856E-3</v>
      </c>
      <c r="G43" s="32">
        <f t="shared" si="16"/>
        <v>7.5945871306268989E-3</v>
      </c>
      <c r="H43" s="32">
        <f t="shared" si="16"/>
        <v>5.7046393852960009E-3</v>
      </c>
      <c r="I43" s="32">
        <f t="shared" si="16"/>
        <v>7.9551027080041418E-3</v>
      </c>
      <c r="J43" s="32"/>
    </row>
    <row r="44" spans="1:15" x14ac:dyDescent="0.3">
      <c r="A44" s="53" t="str">
        <f>+Historicals!A114</f>
        <v>Europe, Middle East &amp; Africa</v>
      </c>
      <c r="B44" s="53"/>
      <c r="C44" s="53"/>
      <c r="D44" s="53"/>
      <c r="E44" s="53"/>
      <c r="F44" s="53"/>
      <c r="G44" s="53"/>
      <c r="H44" s="53"/>
      <c r="I44" s="53"/>
      <c r="J44" s="53"/>
      <c r="K44" s="50"/>
      <c r="L44" s="50"/>
      <c r="M44" s="50"/>
      <c r="N44" s="50"/>
      <c r="O44" s="50"/>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644</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dc:description/>
  <cp:lastModifiedBy>Shamla Yoosoof</cp:lastModifiedBy>
  <cp:revision>15</cp:revision>
  <dcterms:created xsi:type="dcterms:W3CDTF">2020-05-20T17:26:08Z</dcterms:created>
  <dcterms:modified xsi:type="dcterms:W3CDTF">2024-01-24T17:26:06Z</dcterms:modified>
  <dc:language>en-GB</dc:language>
</cp:coreProperties>
</file>